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codeName="ThisWorkbook" defaultThemeVersion="124226"/>
  <mc:AlternateContent xmlns:mc="http://schemas.openxmlformats.org/markup-compatibility/2006">
    <mc:Choice Requires="x15">
      <x15ac:absPath xmlns:x15ac="http://schemas.microsoft.com/office/spreadsheetml/2010/11/ac" url="W:\wwwkirkleesgovukbeta\htdocs\beta\delivering-services\pdf\IIAS\adults-health\"/>
    </mc:Choice>
  </mc:AlternateContent>
  <xr:revisionPtr revIDLastSave="0" documentId="8_{D2838FBD-31C4-4D04-A267-1E64FA4CD034}" xr6:coauthVersionLast="45" xr6:coauthVersionMax="45" xr10:uidLastSave="{00000000-0000-0000-0000-000000000000}"/>
  <bookViews>
    <workbookView xWindow="-120" yWindow="-120" windowWidth="29040" windowHeight="15840" activeTab="3"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10" i="5" l="1"/>
  <c r="E28" i="5"/>
  <c r="H31" i="2" s="1"/>
  <c r="I31" i="2" s="1"/>
  <c r="E24" i="5"/>
  <c r="G30" i="2" s="1"/>
  <c r="G9" i="8"/>
  <c r="F41" i="4"/>
  <c r="F42" i="4" s="1"/>
  <c r="E30" i="2" s="1"/>
  <c r="H30" i="2"/>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<sst xmlns="http://schemas.openxmlformats.org/spreadsheetml/2006/main" count="228" uniqueCount="120">
  <si>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</si>
  <si>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</si>
  <si>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</si>
  <si>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</si>
  <si>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</si>
  <si>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</si>
  <si>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</si>
  <si>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</si>
  <si>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</si>
  <si>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</si>
  <si>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</si>
  <si>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</si>
  <si>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</si>
  <si>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</si>
  <si>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</si>
  <si>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</si>
  <si>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</si>
  <si>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</si>
  <si>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</si>
  <si>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</si>
  <si>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</si>
  <si>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</si>
  <si>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</si>
  <si>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</si>
  <si>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</si>
  <si>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</si>
  <si>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</si>
  <si>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</si>
  <si>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</si>
  <si>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</si>
  <si>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</si>
  <si>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</si>
  <si>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</si>
  <si>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</si>
  <si>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</si>
  <si>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</si>
  <si>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</si>
  <si>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</si>
  <si>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</si>
  <si>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</si>
  <si>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</si>
  <si>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</si>
  <si>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</si>
  <si>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</si>
  <si>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</si>
  <si>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</si>
  <si>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</si>
  <si>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</si>
  <si>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</si>
  <si>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</si>
  <si>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</si>
  <si>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</si>
  <si>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</si>
  <si>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</si>
  <si>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</si>
  <si>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</si>
  <si>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</si>
  <si>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</si>
  <si>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</si>
  <si>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</si>
  <si>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</si>
  <si>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</si>
  <si>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</si>
  <si>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</si>
  <si>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</si>
  <si>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</si>
  <si>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</si>
  <si>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</si>
  <si>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</si>
  <si>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</si>
  <si>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</si>
  <si>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</si>
  <si>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</si>
  <si>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</si>
  <si>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</si>
  <si>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</si>
  <si>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</si>
  <si>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</si>
  <si>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</si>
  <si>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</si>
  <si>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</si>
  <si>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</si>
  <si>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</si>
  <si>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</si>
  <si>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</si>
  <si>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</si>
  <si>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</si>
  <si>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</si>
  <si>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</si>
  <si>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</si>
  <si>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</si>
  <si>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</si>
  <si>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</si>
  <si>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</si>
  <si>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</si>
  <si>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</si>
  <si>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</si>
  <si>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</si>
  <si>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</si>
  <si>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</si>
  <si>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</si>
  <si>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</si>
  <si>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</si>
  <si>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</si>
  <si>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</si>
  <si>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</si>
  <si>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</si>
  <si>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</si>
  <si>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</si>
  <si>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Public Health</t>
  </si>
  <si>
    <t>Emily Parry-Harries</t>
  </si>
  <si>
    <t>Jo Hilton-Jones</t>
  </si>
  <si>
    <t xml:space="preserve">Adult Substance Misuse </t>
  </si>
  <si>
    <t>NO</t>
  </si>
  <si>
    <t>YES</t>
  </si>
  <si>
    <t>As part of the re-procurement we are looking to enhance the place-based offer to better support residents and local communities in relation to adult substance misuse; developments and prioritisation will be intelligence led.</t>
  </si>
  <si>
    <t xml:space="preserve">Through improved prevention and early intervention, and improved local treatment and recovery offer it will benefit resident and worker lifestyles.
We are not anticipating any notable change through the reprocurement that could impact on the environment. Existing policies and procedures on safe clinical disposal of waste will continue.  Through better engagement and increased numbers progressing to recovery there should be fewer discarded used needles, which are a risk to the public, and reduced crime and antisocial behaviour. 
The service is fully aware of the impact of its location on the surrounding environment and businesses (e.g. antisocial behaviour through intoxication, discarded needles); they are currently looking for alternative premises in the Huddersfield area where these issues will be mitigated. 
The service will be asked to develop a systems approach that will positively work with local partners in the engagement and delivery of the wraparound offer (e.g. recovery, housing, social, benefits, financial, employment, legal) related advice that will enhance the local supports and deliver against the Kirklees outcomes and priorities.
See links to evidence above. 
Additionally, those leading the reprocurement have spent a number of days meeting those working in the current substance misuse system to understand how it currently works, its strengths and how it can improve. A market engagement session has been held that involved an exercise to learn from those working in the substance misuse sector on what works well to engage those with alcohol misuse problems, what works well with place-based working and what works to enable strong recovery-led systems. A research company will be undertaking interviews (approximately 24) with local individuals who have been affected by substance misuse, ensuring a range of people are interviewed, including those who have used the local substance misuse service, those with substance misuse problems who haven't, and their carers/families. A quality survey will also be undertaken that will be available for anyone who has a view on the local substance misuse service (including professionals, carers/families, those working in the sector, those who have misused substances). Existing local intelligence from a range of sources that captures people's views on substance misuse trends, needs, services/supports and experiences is being collated. 
</t>
  </si>
  <si>
    <t xml:space="preserve">The re-procurement of the adult substance misuse service. To go to out to tender April 2019, with the new contract to commence 1st April 2021. To promote further transformation, promoting a systems approach, whilst strengthening and further embedding harm reduction measures,  the recovery offer and its assets. </t>
  </si>
  <si>
    <t>Adult Integrated Substance Misuse Service Re-Procurement</t>
  </si>
  <si>
    <t xml:space="preserve">Engagement with current providers, identification of areas requiring development, what works well, where parity of offer and outcomes is required. Service intelligence, DOMES PHE data, service user feedback. We don't have Kirklees employee-specific intelligence; however the service is available to all Kirklees residents who would benefit from it. 
Age - there is an ageing cohort of substance misusers, specifically older opiate users and those who are alcohol dependent tend to be older; these populations increasingly have multiple complex needs. Users of the service would benefit from an enhanced offer that includes working in partnership, and coordination to support their wider health and social care needs. Through earlier interventions and more people achieving sustained recovery there will be reductions on the negative impacts on children who have relationships with people with substance misuse problems (Hidden Harm) and reductions in intergenerational substance misuse. 
Disability - the current outreach offer is able to engage the housebound/those who struggle to attend the service either initially or in the longer-term. There is also a shared care offer from a number of GP practices: the outcomes are strong for alcohol treatment, but not as good as those in the main service for those with opiate dependence. The new service is being asked to improve the place-based offer to ensure there is parity of outcomes between the main and place-based offers, including awareness of, access to and uptake of recovery supports. Pregnancy and maternity - there is a strong partnership between Locala, the substance misuse service and CHfT delivering an integrated sexual health and maternity support and care at Princess Royal. This also enables peer support, continuity of support and promotion of safeguarding. Whilst there is partnership work between the specialist Mid Yorks midwife and the substance misuse service, there is no community site for joint delivery in North Kirklees, and some women travel to Princess Royal for support. There is an aspiration to deliver a comparable offer in NK. 
Race, and Faith and Religion - within the South Asian population there is an inter-relation between race, faith and religion. The service is already working with the community to increase awareness of substance misuse-related issues, understanding of the substance misuse system and its benefits, and to tackle issues of stigma and shame that limit uptake of local provisions. However the capacity to undertake this work is limited. Also there is a need to engage more with new and emerging communities including those from Eastern Europe. The new service will be asked to further develop this work. 
Poverty/low incomes - individuals and communities with higher levels of multiple deprivation are more likely to be affected by substance misuse (problematic use, dependence, hidden harm to children, impact of carers and families, anti-social behaviour and crime). An improved service with a better (targeted) place-based offer will positively impact on affected individuals and communities. 
Carers - similarly, a better service that further supports and engages with carer supports and the young people's service, which provides and coordinates a robust early intervention offer, and takes a robust whole family approach will reduce the negative impact on carers. 
http://observatory.kirklees.gov.uk/jsna/health-and-wellbeing-behaviours/tobacco-alcohol-drug-use 
https://fingertips.phe.org.uk/profile/local-alcohol-profiles/data#page/0/gid/1938132984/pat/6/par/E12000003/ati/102/are/E08000034/iid/91414/age/1/sex/4
https://fingertips.phe.org.uk/profile/public-health-outcomes-framework/data#page/0/gid/1000042/pat/6/par/E12000003/ati/202/are/E08000034
https://www.cqc.org.uk/sites/default/files/new_reports/AAAJ0321.pdf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</si>
</sst>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90">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13" fillId="3" borderId="6" xfId="0" applyFont="1" applyFill="1" applyBorder="1" applyAlignment="1">
      <alignment horizontal="left"/>
    </xf>
    <xf numFmtId="0" fontId="13" fillId="3" borderId="7" xfId="0" applyFont="1" applyFill="1" applyBorder="1" applyAlignment="1">
      <alignment horizontal="left"/>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 fillId="0" borderId="35" xfId="0" applyFont="1" applyBorder="1" applyAlignment="1"/>
    <xf numFmtId="0" fontId="1" fillId="0" borderId="36" xfId="0" applyFont="1" applyBorder="1" applyAlignment="1"/>
    <xf numFmtId="0" fontId="11" fillId="3" borderId="28"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2" fillId="0" borderId="0" xfId="0" applyFont="1" applyBorder="1" applyAlignment="1">
      <alignment horizontal="left" vertical="top"/>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13" fillId="3" borderId="5" xfId="0" applyFont="1" applyFill="1" applyBorder="1" applyAlignment="1">
      <alignment horizontal="left"/>
    </xf>
    <xf numFmtId="0" fontId="2" fillId="0" borderId="7" xfId="0" applyFont="1" applyBorder="1" applyAlignment="1">
      <alignment horizontal="left" vertical="top"/>
    </xf>
    <xf numFmtId="14" fontId="2" fillId="0" borderId="9" xfId="0" applyNumberFormat="1" applyFont="1" applyBorder="1" applyAlignment="1">
      <alignment horizontal="left" vertical="top"/>
    </xf>
    <xf numFmtId="0" fontId="2" fillId="0" borderId="10" xfId="0" applyFont="1" applyBorder="1" applyAlignment="1">
      <alignment horizontal="left" vertical="top"/>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1" xfId="0" applyFont="1" applyBorder="1" applyAlignment="1">
      <alignment horizontal="center"/>
    </xf>
    <xf numFmtId="0" fontId="15" fillId="0" borderId="2" xfId="0" applyFont="1" applyBorder="1" applyAlignment="1">
      <alignment horizontal="center"/>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4" xfId="0" applyFont="1" applyBorder="1" applyAlignment="1">
      <alignment horizontal="left" vertical="center" wrapText="1"/>
    </xf>
    <xf numFmtId="0" fontId="4" fillId="0" borderId="17" xfId="0" applyFont="1" applyBorder="1" applyAlignment="1">
      <alignment horizontal="left" vertical="center" wrapText="1"/>
    </xf>
    <xf numFmtId="0" fontId="4" fillId="0" borderId="20"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5" fillId="0" borderId="0" xfId="0" applyFont="1" applyAlignment="1">
      <alignment horizont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zoomScaleNormal="100" zoomScaleSheetLayoutView="130" workbookViewId="0">
      <pane ySplit="7" topLeftCell="A41" activePane="bottomLeft" state="frozen"/>
      <selection pane="bottomLeft" activeCell="O24" sqref="O24"/>
    </sheetView>
  </sheetViews>
  <sheetFormatPr defaultColWidth="9.140625" defaultRowHeight="14.25" x14ac:dyDescent="0.2"/>
  <cols>
    <col min="1" max="1" width="2.7109375" style="1" customWidth="1"/>
    <col min="2" max="3" width="10.28515625" style="1" customWidth="1"/>
    <col min="4" max="4" width="11.7109375" style="1" customWidth="1"/>
    <col min="5" max="6" width="9.5703125" style="1" customWidth="1"/>
    <col min="7" max="7" width="11.5703125" style="1" customWidth="1"/>
    <col min="8" max="8" width="11" style="1" customWidth="1"/>
    <col min="9" max="9" width="9.140625" style="1"/>
    <col min="10" max="10" width="18.5703125" style="1" customWidth="1"/>
    <col min="11" max="12" width="9.140625" style="1" hidden="1" customWidth="1"/>
    <col min="13" max="16384" width="9.140625" style="1"/>
  </cols>
  <sheetData>
    <row r="8" spans="2:11" ht="20.25" x14ac:dyDescent="0.3">
      <c r="B8" s="5" t="s">
        <v>0</v>
      </c>
      <c r="C8" s="6"/>
      <c r="D8" s="6"/>
      <c r="E8" s="6"/>
      <c r="F8" s="6"/>
      <c r="G8" s="6"/>
      <c r="H8" s="6"/>
      <c r="I8" s="6"/>
      <c r="J8" s="6"/>
    </row>
    <row r="9" spans="2:11" s="2" customFormat="1" ht="154.5" hidden="1" customHeight="1" x14ac:dyDescent="0.2">
      <c r="B9" s="110" t="s">
        <v>1</v>
      </c>
      <c r="C9" s="110"/>
      <c r="D9" s="110"/>
      <c r="E9" s="110"/>
      <c r="F9" s="110"/>
      <c r="G9" s="110"/>
      <c r="H9" s="110"/>
      <c r="I9" s="110"/>
      <c r="J9" s="110"/>
    </row>
    <row r="11" spans="2:11" ht="18" x14ac:dyDescent="0.25">
      <c r="B11" s="22" t="s">
        <v>2</v>
      </c>
    </row>
    <row r="12" spans="2:11" s="9" customFormat="1" ht="8.25" x14ac:dyDescent="0.15"/>
    <row r="13" spans="2:11" ht="15" x14ac:dyDescent="0.25">
      <c r="B13" s="115" t="s">
        <v>3</v>
      </c>
      <c r="C13" s="76"/>
      <c r="D13" s="76"/>
      <c r="E13" s="76"/>
      <c r="F13" s="76"/>
      <c r="G13" s="76"/>
      <c r="H13" s="76"/>
      <c r="I13" s="76"/>
      <c r="J13" s="77"/>
    </row>
    <row r="14" spans="2:11" ht="30.75" customHeight="1" x14ac:dyDescent="0.2">
      <c r="B14" s="109" t="s">
        <v>118</v>
      </c>
      <c r="C14" s="109"/>
      <c r="D14" s="109"/>
      <c r="E14" s="109"/>
      <c r="F14" s="109"/>
      <c r="G14" s="109"/>
      <c r="H14" s="109"/>
      <c r="I14" s="109"/>
      <c r="J14" s="109"/>
      <c r="K14" s="70"/>
    </row>
    <row r="15" spans="2:11" ht="15" x14ac:dyDescent="0.25">
      <c r="B15" s="115" t="s">
        <v>4</v>
      </c>
      <c r="C15" s="76"/>
      <c r="D15" s="76"/>
      <c r="E15" s="76" t="s">
        <v>5</v>
      </c>
      <c r="F15" s="76"/>
      <c r="G15" s="76"/>
      <c r="H15" s="76"/>
      <c r="I15" s="76"/>
      <c r="J15" s="77"/>
    </row>
    <row r="16" spans="2:11" ht="30.75" customHeight="1" x14ac:dyDescent="0.2">
      <c r="B16" s="113" t="s">
        <v>109</v>
      </c>
      <c r="C16" s="114"/>
      <c r="D16" s="114"/>
      <c r="E16" s="114" t="s">
        <v>110</v>
      </c>
      <c r="F16" s="114"/>
      <c r="G16" s="114"/>
      <c r="H16" s="114"/>
      <c r="I16" s="114"/>
      <c r="J16" s="116"/>
    </row>
    <row r="17" spans="1:10" ht="15" x14ac:dyDescent="0.25">
      <c r="B17" s="115" t="s">
        <v>6</v>
      </c>
      <c r="C17" s="76"/>
      <c r="D17" s="76"/>
      <c r="E17" s="76" t="s">
        <v>7</v>
      </c>
      <c r="F17" s="76"/>
      <c r="G17" s="76"/>
      <c r="H17" s="76"/>
      <c r="I17" s="76"/>
      <c r="J17" s="77"/>
    </row>
    <row r="18" spans="1:10" ht="24.75" customHeight="1" x14ac:dyDescent="0.2">
      <c r="B18" s="113" t="s">
        <v>109</v>
      </c>
      <c r="C18" s="114"/>
      <c r="D18" s="114"/>
      <c r="E18" s="114" t="s">
        <v>111</v>
      </c>
      <c r="F18" s="114"/>
      <c r="G18" s="114"/>
      <c r="H18" s="114"/>
      <c r="I18" s="114"/>
      <c r="J18" s="116"/>
    </row>
    <row r="19" spans="1:10" ht="15" x14ac:dyDescent="0.25">
      <c r="B19" s="115" t="s">
        <v>8</v>
      </c>
      <c r="C19" s="76"/>
      <c r="D19" s="76"/>
      <c r="E19" s="76" t="s">
        <v>9</v>
      </c>
      <c r="F19" s="76"/>
      <c r="G19" s="76"/>
      <c r="H19" s="76"/>
      <c r="I19" s="76"/>
      <c r="J19" s="77"/>
    </row>
    <row r="20" spans="1:10" ht="25.5" customHeight="1" x14ac:dyDescent="0.2">
      <c r="B20" s="111" t="s">
        <v>112</v>
      </c>
      <c r="C20" s="112"/>
      <c r="D20" s="112"/>
      <c r="E20" s="117">
        <v>43781</v>
      </c>
      <c r="F20" s="112"/>
      <c r="G20" s="112"/>
      <c r="H20" s="112"/>
      <c r="I20" s="112"/>
      <c r="J20" s="118"/>
    </row>
    <row r="21" spans="1:10" ht="25.5" customHeight="1" x14ac:dyDescent="0.25">
      <c r="B21" s="85" t="s">
        <v>10</v>
      </c>
      <c r="C21" s="86"/>
      <c r="D21" s="86"/>
      <c r="E21" s="86"/>
      <c r="F21" s="86"/>
      <c r="G21" s="86"/>
      <c r="H21" s="86"/>
      <c r="I21" s="86"/>
      <c r="J21" s="87"/>
    </row>
    <row r="22" spans="1:10" ht="25.5" customHeight="1" x14ac:dyDescent="0.2">
      <c r="B22" s="91" t="s">
        <v>117</v>
      </c>
      <c r="C22" s="92"/>
      <c r="D22" s="92"/>
      <c r="E22" s="92"/>
      <c r="F22" s="92"/>
      <c r="G22" s="92"/>
      <c r="H22" s="92"/>
      <c r="I22" s="92"/>
      <c r="J22" s="93"/>
    </row>
    <row r="23" spans="1:10" ht="25.5" customHeight="1" x14ac:dyDescent="0.2">
      <c r="B23" s="91"/>
      <c r="C23" s="92"/>
      <c r="D23" s="92"/>
      <c r="E23" s="92"/>
      <c r="F23" s="92"/>
      <c r="G23" s="92"/>
      <c r="H23" s="92"/>
      <c r="I23" s="92"/>
      <c r="J23" s="93"/>
    </row>
    <row r="24" spans="1:10" ht="25.5" customHeight="1" x14ac:dyDescent="0.2">
      <c r="B24" s="94"/>
      <c r="C24" s="95"/>
      <c r="D24" s="95"/>
      <c r="E24" s="95"/>
      <c r="F24" s="95"/>
      <c r="G24" s="95"/>
      <c r="H24" s="95"/>
      <c r="I24" s="95"/>
      <c r="J24" s="96"/>
    </row>
    <row r="26" spans="1:10" ht="18" x14ac:dyDescent="0.25">
      <c r="B26" s="22" t="s">
        <v>11</v>
      </c>
    </row>
    <row r="27" spans="1:10" s="9" customFormat="1" ht="8.25" x14ac:dyDescent="0.15">
      <c r="B27" s="23"/>
      <c r="C27" s="13"/>
      <c r="D27" s="13"/>
      <c r="E27" s="13"/>
      <c r="F27" s="13"/>
    </row>
    <row r="28" spans="1:10" ht="22.5" customHeight="1" x14ac:dyDescent="0.35">
      <c r="A28" s="30"/>
      <c r="B28" s="104" t="s">
        <v>12</v>
      </c>
      <c r="C28" s="99"/>
      <c r="D28" s="99" t="s">
        <v>13</v>
      </c>
      <c r="E28" s="99"/>
      <c r="F28" s="99"/>
      <c r="G28" s="99"/>
      <c r="H28" s="99"/>
      <c r="I28" s="99"/>
      <c r="J28" s="97" t="s">
        <v>14</v>
      </c>
    </row>
    <row r="29" spans="1:10" ht="31.5" x14ac:dyDescent="0.35">
      <c r="A29" s="30"/>
      <c r="B29" s="105"/>
      <c r="C29" s="106"/>
      <c r="D29" s="69" t="s">
        <v>15</v>
      </c>
      <c r="E29" s="69" t="s">
        <v>16</v>
      </c>
      <c r="F29" s="69" t="s">
        <v>17</v>
      </c>
      <c r="G29" s="69" t="s">
        <v>18</v>
      </c>
      <c r="H29" s="73" t="s">
        <v>19</v>
      </c>
      <c r="I29" s="31" t="s">
        <v>20</v>
      </c>
      <c r="J29" s="98"/>
    </row>
    <row r="30" spans="1:10" ht="15.75" x14ac:dyDescent="0.25">
      <c r="B30" s="100" t="s">
        <v>21</v>
      </c>
      <c r="C30" s="101"/>
      <c r="D30" s="39">
        <f>ProposalScore+Equalities!J56</f>
        <v>6</v>
      </c>
      <c r="E30" s="39">
        <f ca="1">Equalities!F42</f>
        <v>3.9</v>
      </c>
      <c r="F30" s="40">
        <f ca="1">D30+E30</f>
        <v>9.9</v>
      </c>
      <c r="G30" s="39">
        <f>Engagement!E24</f>
        <v>0</v>
      </c>
      <c r="H30" s="39">
        <f>Engagement!E10</f>
        <v>2</v>
      </c>
      <c r="I30" s="40">
        <f>G30+H30</f>
        <v>2</v>
      </c>
      <c r="J30" s="43" t="str">
        <f ca="1">IF(OR(F30&gt;=10,I30&gt;=10),"Yes","No")</f>
        <v>No</v>
      </c>
    </row>
    <row r="31" spans="1:10" ht="15.75" x14ac:dyDescent="0.25">
      <c r="B31" s="102" t="s">
        <v>22</v>
      </c>
      <c r="C31" s="103"/>
      <c r="D31" s="44"/>
      <c r="E31" s="45">
        <f>Environment!K38</f>
        <v>4.5</v>
      </c>
      <c r="F31" s="46">
        <f>E31</f>
        <v>4.5</v>
      </c>
      <c r="G31" s="45">
        <f>Engagement!E43</f>
        <v>0</v>
      </c>
      <c r="H31" s="45">
        <f>Engagement!E28</f>
        <v>4</v>
      </c>
      <c r="I31" s="46">
        <f>G31+H31</f>
        <v>4</v>
      </c>
      <c r="J31" s="47" t="str">
        <f>IF(OR(F31&gt;=5,I31&gt;=10),"Yes","No")</f>
        <v>No</v>
      </c>
    </row>
    <row r="32" spans="1:10" ht="20.100000000000001" customHeight="1" x14ac:dyDescent="0.2">
      <c r="B32" s="90"/>
      <c r="C32" s="90"/>
      <c r="D32" s="90"/>
      <c r="E32" s="90"/>
      <c r="F32" s="90"/>
      <c r="G32" s="90"/>
      <c r="H32" s="90"/>
      <c r="I32" s="90"/>
      <c r="J32" s="90"/>
    </row>
    <row r="34" spans="2:13" ht="18" x14ac:dyDescent="0.25">
      <c r="B34" s="22" t="s">
        <v>23</v>
      </c>
    </row>
    <row r="35" spans="2:13" s="9" customFormat="1" ht="8.25" x14ac:dyDescent="0.15">
      <c r="B35" s="23"/>
      <c r="C35" s="13"/>
      <c r="D35" s="13"/>
      <c r="E35" s="13"/>
      <c r="F35" s="13"/>
    </row>
    <row r="36" spans="2:13" ht="31.5" x14ac:dyDescent="0.2">
      <c r="B36" s="107" t="s">
        <v>24</v>
      </c>
      <c r="C36" s="108"/>
      <c r="D36" s="108"/>
      <c r="E36" s="108"/>
      <c r="F36" s="108"/>
      <c r="G36" s="108"/>
      <c r="H36" s="108"/>
      <c r="I36" s="108"/>
      <c r="J36" s="48" t="s">
        <v>25</v>
      </c>
      <c r="K36" s="8" t="s">
        <v>26</v>
      </c>
      <c r="L36" s="8" t="s">
        <v>27</v>
      </c>
    </row>
    <row r="37" spans="2:13" ht="15" x14ac:dyDescent="0.2">
      <c r="B37" s="74" t="s">
        <v>28</v>
      </c>
      <c r="C37" s="75"/>
      <c r="D37" s="75"/>
      <c r="E37" s="75"/>
      <c r="F37" s="75"/>
      <c r="G37" s="75"/>
      <c r="H37" s="75"/>
      <c r="I37" s="75"/>
      <c r="J37" s="49" t="s">
        <v>113</v>
      </c>
      <c r="K37" s="8">
        <v>6</v>
      </c>
      <c r="L37" s="8">
        <f t="shared" ref="L37:L43" si="0">IF(J37="Yes",K37,0)</f>
        <v>0</v>
      </c>
    </row>
    <row r="38" spans="2:13" ht="15" x14ac:dyDescent="0.2">
      <c r="B38" s="88" t="s">
        <v>29</v>
      </c>
      <c r="C38" s="89"/>
      <c r="D38" s="89"/>
      <c r="E38" s="89"/>
      <c r="F38" s="89"/>
      <c r="G38" s="89"/>
      <c r="H38" s="89"/>
      <c r="I38" s="89"/>
      <c r="J38" s="50" t="s">
        <v>113</v>
      </c>
      <c r="K38" s="8">
        <v>10</v>
      </c>
      <c r="L38" s="8">
        <f t="shared" si="0"/>
        <v>0</v>
      </c>
    </row>
    <row r="39" spans="2:13" ht="15" x14ac:dyDescent="0.2">
      <c r="B39" s="88" t="s">
        <v>30</v>
      </c>
      <c r="C39" s="89"/>
      <c r="D39" s="89"/>
      <c r="E39" s="89"/>
      <c r="F39" s="89"/>
      <c r="G39" s="89"/>
      <c r="H39" s="89"/>
      <c r="I39" s="89"/>
      <c r="J39" s="50" t="s">
        <v>113</v>
      </c>
      <c r="K39" s="8">
        <v>6</v>
      </c>
      <c r="L39" s="8">
        <f t="shared" si="0"/>
        <v>0</v>
      </c>
    </row>
    <row r="40" spans="2:13" ht="15" x14ac:dyDescent="0.2">
      <c r="B40" s="88" t="s">
        <v>31</v>
      </c>
      <c r="C40" s="89"/>
      <c r="D40" s="89"/>
      <c r="E40" s="89"/>
      <c r="F40" s="89"/>
      <c r="G40" s="89"/>
      <c r="H40" s="89"/>
      <c r="I40" s="89"/>
      <c r="J40" s="50" t="s">
        <v>113</v>
      </c>
      <c r="K40" s="8">
        <v>4</v>
      </c>
      <c r="L40" s="8">
        <f t="shared" si="0"/>
        <v>0</v>
      </c>
    </row>
    <row r="41" spans="2:13" ht="15" x14ac:dyDescent="0.2">
      <c r="B41" s="88" t="s">
        <v>32</v>
      </c>
      <c r="C41" s="89"/>
      <c r="D41" s="89"/>
      <c r="E41" s="89"/>
      <c r="F41" s="89"/>
      <c r="G41" s="89"/>
      <c r="H41" s="89"/>
      <c r="I41" s="89"/>
      <c r="J41" s="50" t="s">
        <v>114</v>
      </c>
      <c r="K41" s="8">
        <v>6</v>
      </c>
      <c r="L41" s="8">
        <f t="shared" si="0"/>
        <v>6</v>
      </c>
    </row>
    <row r="42" spans="2:13" ht="15" customHeight="1" x14ac:dyDescent="0.2">
      <c r="B42" s="79" t="s">
        <v>33</v>
      </c>
      <c r="C42" s="80"/>
      <c r="D42" s="80"/>
      <c r="E42" s="80"/>
      <c r="F42" s="80"/>
      <c r="G42" s="80"/>
      <c r="H42" s="80"/>
      <c r="I42" s="80"/>
      <c r="J42" s="83" t="s">
        <v>113</v>
      </c>
      <c r="K42" s="8"/>
      <c r="L42" s="8"/>
    </row>
    <row r="43" spans="2:13" ht="14.25" customHeight="1" x14ac:dyDescent="0.2">
      <c r="B43" s="81"/>
      <c r="C43" s="82"/>
      <c r="D43" s="82"/>
      <c r="E43" s="82"/>
      <c r="F43" s="82"/>
      <c r="G43" s="82"/>
      <c r="H43" s="82"/>
      <c r="I43" s="82"/>
      <c r="J43" s="84"/>
      <c r="K43" s="8">
        <v>8</v>
      </c>
      <c r="L43" s="8">
        <f t="shared" si="0"/>
        <v>0</v>
      </c>
    </row>
    <row r="44" spans="2:13" ht="15" customHeight="1" x14ac:dyDescent="0.25">
      <c r="B44" s="78"/>
      <c r="C44" s="78"/>
      <c r="D44" s="78"/>
      <c r="E44" s="78"/>
      <c r="F44" s="78"/>
      <c r="G44" s="78"/>
      <c r="H44" s="78"/>
      <c r="I44" s="78"/>
      <c r="J44" s="78"/>
      <c r="K44" s="21" t="s">
        <v>34</v>
      </c>
      <c r="L44" s="21">
        <f>MAX(L37:L43)</f>
        <v>6</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13:D13"/>
    <mergeCell ref="B36:I36"/>
    <mergeCell ref="B14:J14"/>
    <mergeCell ref="B38:I38"/>
    <mergeCell ref="B9:J9"/>
    <mergeCell ref="B20:D20"/>
    <mergeCell ref="B18:D18"/>
    <mergeCell ref="B16:D16"/>
    <mergeCell ref="B15:D15"/>
    <mergeCell ref="B17:D17"/>
    <mergeCell ref="B19:D19"/>
    <mergeCell ref="E19:J19"/>
    <mergeCell ref="E17:J17"/>
    <mergeCell ref="E15:J15"/>
    <mergeCell ref="E16:J16"/>
    <mergeCell ref="E18:J18"/>
    <mergeCell ref="E20:J20"/>
    <mergeCell ref="B37:I37"/>
    <mergeCell ref="E13:J13"/>
    <mergeCell ref="B44:J44"/>
    <mergeCell ref="B42:I43"/>
    <mergeCell ref="J42:J43"/>
    <mergeCell ref="B21:J21"/>
    <mergeCell ref="B39:I39"/>
    <mergeCell ref="B40:I40"/>
    <mergeCell ref="B32:J32"/>
    <mergeCell ref="B22:J24"/>
    <mergeCell ref="B41:I41"/>
    <mergeCell ref="J28:J29"/>
    <mergeCell ref="D28:I28"/>
    <mergeCell ref="B30:C30"/>
    <mergeCell ref="B31:C31"/>
    <mergeCell ref="B28:C29"/>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32" activePane="bottomLeft" state="frozen"/>
      <selection pane="bottomLeft" activeCell="I18" sqref="I18"/>
    </sheetView>
  </sheetViews>
  <sheetFormatPr defaultColWidth="9.140625" defaultRowHeight="14.25" x14ac:dyDescent="0.2"/>
  <cols>
    <col min="1" max="1" width="2.7109375" style="1" customWidth="1"/>
    <col min="2" max="2" width="9.140625" style="1"/>
    <col min="3" max="3" width="14.28515625" style="1" customWidth="1"/>
    <col min="4" max="4" width="52" style="1" customWidth="1"/>
    <col min="5" max="5" width="29" style="1" customWidth="1"/>
    <col min="6" max="6" width="6.28515625" style="8" hidden="1" customWidth="1"/>
    <col min="7" max="7" width="10.85546875" style="8" hidden="1" customWidth="1"/>
    <col min="8" max="12" width="9.140625" style="8" customWidth="1"/>
    <col min="13" max="13" width="9.140625" style="8"/>
    <col min="14" max="16384" width="9.140625" style="1"/>
  </cols>
  <sheetData>
    <row r="8" spans="1:10" ht="20.100000000000001" customHeight="1" x14ac:dyDescent="0.2">
      <c r="B8" s="133" t="s">
        <v>35</v>
      </c>
      <c r="C8" s="134"/>
      <c r="D8" s="134"/>
      <c r="E8" s="53" t="s">
        <v>36</v>
      </c>
    </row>
    <row r="9" spans="1:10" ht="34.5" customHeight="1" x14ac:dyDescent="0.25">
      <c r="B9" s="135"/>
      <c r="C9" s="136"/>
      <c r="D9" s="136"/>
      <c r="E9" s="54" t="s">
        <v>37</v>
      </c>
      <c r="F9" s="24" t="s">
        <v>27</v>
      </c>
      <c r="G9" s="24"/>
      <c r="H9" s="24"/>
      <c r="I9" s="24"/>
      <c r="J9" s="24"/>
    </row>
    <row r="10" spans="1:10" ht="30" customHeight="1" x14ac:dyDescent="0.2">
      <c r="B10" s="139" t="s">
        <v>38</v>
      </c>
      <c r="C10" s="140"/>
      <c r="D10" s="140"/>
      <c r="E10" s="55" t="s">
        <v>98</v>
      </c>
      <c r="F10" s="8">
        <f>IFERROR(VLOOKUP(E10,PositivityGrid,2,FALSE),0)</f>
        <v>2</v>
      </c>
    </row>
    <row r="11" spans="1:10" ht="30" customHeight="1" x14ac:dyDescent="0.2">
      <c r="B11" s="143" t="s">
        <v>39</v>
      </c>
      <c r="C11" s="144"/>
      <c r="D11" s="144"/>
      <c r="E11" s="56" t="s">
        <v>97</v>
      </c>
      <c r="F11" s="8">
        <f>IFERROR(VLOOKUP(E11,PositivityGrid,2,FALSE),0)</f>
        <v>1</v>
      </c>
    </row>
    <row r="12" spans="1:10" ht="30" customHeight="1" x14ac:dyDescent="0.2">
      <c r="B12" s="143" t="s">
        <v>40</v>
      </c>
      <c r="C12" s="144"/>
      <c r="D12" s="144"/>
      <c r="E12" s="56" t="s">
        <v>115</v>
      </c>
    </row>
    <row r="13" spans="1:10" ht="30" customHeight="1" x14ac:dyDescent="0.2">
      <c r="B13" s="141" t="s">
        <v>41</v>
      </c>
      <c r="C13" s="142"/>
      <c r="D13" s="142"/>
      <c r="E13" s="56" t="s">
        <v>97</v>
      </c>
      <c r="F13" s="8">
        <f>IFERROR(VLOOKUP(E13,PositivityGrid,2,FALSE),0)</f>
        <v>1</v>
      </c>
    </row>
    <row r="14" spans="1:10" ht="30" customHeight="1" x14ac:dyDescent="0.2">
      <c r="B14" s="145" t="s">
        <v>42</v>
      </c>
      <c r="C14" s="146"/>
      <c r="D14" s="146"/>
      <c r="E14" s="57" t="s">
        <v>97</v>
      </c>
      <c r="F14" s="8">
        <f>IFERROR(VLOOKUP(E14,PositivityGrid,2,FALSE),0)</f>
        <v>1</v>
      </c>
    </row>
    <row r="15" spans="1:10" ht="30" customHeight="1" x14ac:dyDescent="0.2">
      <c r="A15" s="70"/>
      <c r="B15" s="52"/>
      <c r="C15" s="52"/>
      <c r="D15" s="52"/>
      <c r="E15" s="36"/>
      <c r="F15" s="37"/>
      <c r="G15" s="37"/>
    </row>
    <row r="16" spans="1:10" ht="30" customHeight="1" x14ac:dyDescent="0.2">
      <c r="B16" s="137" t="s">
        <v>43</v>
      </c>
      <c r="C16" s="138"/>
      <c r="D16" s="138"/>
      <c r="E16" s="131" t="s">
        <v>37</v>
      </c>
    </row>
    <row r="17" spans="2:17" ht="37.5" customHeight="1" x14ac:dyDescent="0.2">
      <c r="B17" s="127" t="s">
        <v>44</v>
      </c>
      <c r="C17" s="128"/>
      <c r="D17" s="128"/>
      <c r="E17" s="132"/>
      <c r="Q17" s="3"/>
    </row>
    <row r="18" spans="2:17" ht="28.5" customHeight="1" x14ac:dyDescent="0.2">
      <c r="B18" s="129" t="s">
        <v>45</v>
      </c>
      <c r="C18" s="130"/>
      <c r="D18" s="58" t="s">
        <v>46</v>
      </c>
      <c r="E18" s="60" t="s">
        <v>98</v>
      </c>
      <c r="F18" s="8">
        <f t="shared" ref="F18:F38" si="0">IFERROR(VLOOKUP(E18,PositivityGrid,2,FALSE),0)</f>
        <v>2</v>
      </c>
    </row>
    <row r="19" spans="2:17" ht="28.5" customHeight="1" x14ac:dyDescent="0.2">
      <c r="B19" s="125"/>
      <c r="C19" s="126"/>
      <c r="D19" s="59" t="s">
        <v>47</v>
      </c>
      <c r="E19" s="61" t="s">
        <v>97</v>
      </c>
      <c r="F19" s="8">
        <f t="shared" si="0"/>
        <v>1</v>
      </c>
    </row>
    <row r="20" spans="2:17" ht="28.5" customHeight="1" x14ac:dyDescent="0.2">
      <c r="B20" s="123" t="s">
        <v>48</v>
      </c>
      <c r="C20" s="124"/>
      <c r="D20" s="58" t="s">
        <v>46</v>
      </c>
      <c r="E20" s="60" t="s">
        <v>98</v>
      </c>
      <c r="F20" s="8">
        <f t="shared" si="0"/>
        <v>2</v>
      </c>
    </row>
    <row r="21" spans="2:17" ht="28.5" customHeight="1" x14ac:dyDescent="0.2">
      <c r="B21" s="125"/>
      <c r="C21" s="126"/>
      <c r="D21" s="59" t="s">
        <v>47</v>
      </c>
      <c r="E21" s="61" t="s">
        <v>97</v>
      </c>
      <c r="F21" s="8">
        <f t="shared" si="0"/>
        <v>1</v>
      </c>
    </row>
    <row r="22" spans="2:17" ht="28.5" customHeight="1" x14ac:dyDescent="0.2">
      <c r="B22" s="119" t="s">
        <v>49</v>
      </c>
      <c r="C22" s="120"/>
      <c r="D22" s="58" t="s">
        <v>46</v>
      </c>
      <c r="E22" s="60" t="s">
        <v>98</v>
      </c>
      <c r="F22" s="8">
        <f t="shared" si="0"/>
        <v>2</v>
      </c>
    </row>
    <row r="23" spans="2:17" ht="28.5" customHeight="1" x14ac:dyDescent="0.2">
      <c r="B23" s="121"/>
      <c r="C23" s="122"/>
      <c r="D23" s="59" t="s">
        <v>47</v>
      </c>
      <c r="E23" s="61" t="s">
        <v>98</v>
      </c>
      <c r="F23" s="8">
        <f t="shared" si="0"/>
        <v>2</v>
      </c>
    </row>
    <row r="24" spans="2:17" ht="28.5" customHeight="1" x14ac:dyDescent="0.2">
      <c r="B24" s="119" t="s">
        <v>50</v>
      </c>
      <c r="C24" s="120"/>
      <c r="D24" s="58" t="s">
        <v>46</v>
      </c>
      <c r="E24" s="60" t="s">
        <v>98</v>
      </c>
      <c r="F24" s="8">
        <f t="shared" si="0"/>
        <v>2</v>
      </c>
    </row>
    <row r="25" spans="2:17" ht="28.5" customHeight="1" x14ac:dyDescent="0.2">
      <c r="B25" s="121"/>
      <c r="C25" s="122"/>
      <c r="D25" s="59" t="s">
        <v>47</v>
      </c>
      <c r="E25" s="61" t="s">
        <v>98</v>
      </c>
      <c r="F25" s="8">
        <f t="shared" si="0"/>
        <v>2</v>
      </c>
    </row>
    <row r="26" spans="2:17" ht="28.5" customHeight="1" x14ac:dyDescent="0.2">
      <c r="B26" s="119" t="s">
        <v>51</v>
      </c>
      <c r="C26" s="120"/>
      <c r="D26" s="58" t="s">
        <v>46</v>
      </c>
      <c r="E26" s="60" t="s">
        <v>98</v>
      </c>
      <c r="F26" s="8">
        <f t="shared" si="0"/>
        <v>2</v>
      </c>
    </row>
    <row r="27" spans="2:17" ht="28.5" customHeight="1" x14ac:dyDescent="0.2">
      <c r="B27" s="121"/>
      <c r="C27" s="122"/>
      <c r="D27" s="59" t="s">
        <v>47</v>
      </c>
      <c r="E27" s="61" t="s">
        <v>97</v>
      </c>
      <c r="F27" s="8">
        <f t="shared" si="0"/>
        <v>1</v>
      </c>
    </row>
    <row r="28" spans="2:17" ht="28.5" customHeight="1" x14ac:dyDescent="0.2">
      <c r="B28" s="123" t="s">
        <v>52</v>
      </c>
      <c r="C28" s="124"/>
      <c r="D28" s="58" t="s">
        <v>46</v>
      </c>
      <c r="E28" s="60" t="s">
        <v>98</v>
      </c>
      <c r="F28" s="8">
        <f t="shared" si="0"/>
        <v>2</v>
      </c>
    </row>
    <row r="29" spans="2:17" ht="28.5" customHeight="1" x14ac:dyDescent="0.2">
      <c r="B29" s="125"/>
      <c r="C29" s="126"/>
      <c r="D29" s="59" t="s">
        <v>47</v>
      </c>
      <c r="E29" s="61" t="s">
        <v>97</v>
      </c>
      <c r="F29" s="8">
        <f t="shared" si="0"/>
        <v>1</v>
      </c>
    </row>
    <row r="30" spans="2:17" ht="28.5" customHeight="1" x14ac:dyDescent="0.2">
      <c r="B30" s="119" t="s">
        <v>53</v>
      </c>
      <c r="C30" s="120"/>
      <c r="D30" s="58" t="s">
        <v>46</v>
      </c>
      <c r="E30" s="60" t="s">
        <v>98</v>
      </c>
      <c r="F30" s="8">
        <f t="shared" si="0"/>
        <v>2</v>
      </c>
    </row>
    <row r="31" spans="2:17" ht="28.5" customHeight="1" x14ac:dyDescent="0.2">
      <c r="B31" s="121"/>
      <c r="C31" s="122"/>
      <c r="D31" s="59" t="s">
        <v>47</v>
      </c>
      <c r="E31" s="61" t="s">
        <v>97</v>
      </c>
      <c r="F31" s="8">
        <f t="shared" si="0"/>
        <v>1</v>
      </c>
    </row>
    <row r="32" spans="2:17" ht="28.5" customHeight="1" x14ac:dyDescent="0.2">
      <c r="B32" s="123" t="s">
        <v>54</v>
      </c>
      <c r="C32" s="124"/>
      <c r="D32" s="58" t="s">
        <v>46</v>
      </c>
      <c r="E32" s="60" t="s">
        <v>98</v>
      </c>
      <c r="F32" s="8">
        <f t="shared" si="0"/>
        <v>2</v>
      </c>
    </row>
    <row r="33" spans="2:10" ht="28.5" customHeight="1" x14ac:dyDescent="0.2">
      <c r="B33" s="125"/>
      <c r="C33" s="126"/>
      <c r="D33" s="59" t="s">
        <v>47</v>
      </c>
      <c r="E33" s="61" t="s">
        <v>98</v>
      </c>
      <c r="F33" s="8">
        <f t="shared" si="0"/>
        <v>2</v>
      </c>
    </row>
    <row r="34" spans="2:10" ht="28.5" customHeight="1" x14ac:dyDescent="0.2">
      <c r="B34" s="119" t="s">
        <v>55</v>
      </c>
      <c r="C34" s="120"/>
      <c r="D34" s="58" t="s">
        <v>46</v>
      </c>
      <c r="E34" s="60" t="s">
        <v>98</v>
      </c>
      <c r="F34" s="8">
        <f t="shared" si="0"/>
        <v>2</v>
      </c>
    </row>
    <row r="35" spans="2:10" ht="28.5" customHeight="1" x14ac:dyDescent="0.2">
      <c r="B35" s="121"/>
      <c r="C35" s="122"/>
      <c r="D35" s="59" t="s">
        <v>47</v>
      </c>
      <c r="E35" s="61" t="s">
        <v>98</v>
      </c>
      <c r="F35" s="8">
        <f t="shared" si="0"/>
        <v>2</v>
      </c>
    </row>
    <row r="36" spans="2:10" ht="28.5" customHeight="1" x14ac:dyDescent="0.2">
      <c r="B36" s="119" t="s">
        <v>56</v>
      </c>
      <c r="C36" s="120"/>
      <c r="D36" s="58" t="s">
        <v>46</v>
      </c>
      <c r="E36" s="60" t="s">
        <v>98</v>
      </c>
      <c r="F36" s="8">
        <f t="shared" si="0"/>
        <v>2</v>
      </c>
    </row>
    <row r="37" spans="2:10" ht="28.5" customHeight="1" x14ac:dyDescent="0.2">
      <c r="B37" s="121"/>
      <c r="C37" s="122"/>
      <c r="D37" s="59" t="s">
        <v>47</v>
      </c>
      <c r="E37" s="61" t="s">
        <v>97</v>
      </c>
      <c r="F37" s="8">
        <f t="shared" si="0"/>
        <v>1</v>
      </c>
    </row>
    <row r="38" spans="2:10" ht="28.5" customHeight="1" x14ac:dyDescent="0.2">
      <c r="B38" s="119" t="s">
        <v>57</v>
      </c>
      <c r="C38" s="120"/>
      <c r="D38" s="58" t="s">
        <v>46</v>
      </c>
      <c r="E38" s="60" t="s">
        <v>98</v>
      </c>
      <c r="F38" s="8">
        <f t="shared" si="0"/>
        <v>2</v>
      </c>
    </row>
    <row r="39" spans="2:10" ht="28.5" customHeight="1" x14ac:dyDescent="0.2">
      <c r="B39" s="121"/>
      <c r="C39" s="122"/>
      <c r="D39" s="59" t="s">
        <v>47</v>
      </c>
      <c r="E39" s="61" t="s">
        <v>97</v>
      </c>
      <c r="F39" s="8">
        <f ca="1">IFERROR(VLOO+F18:F38KUP(E39,PositivityGrid,2,FALSE),0)</f>
        <v>0</v>
      </c>
    </row>
    <row r="41" spans="2:10" ht="15" x14ac:dyDescent="0.25">
      <c r="F41" s="29">
        <f ca="1">SUM(F10:F39)</f>
        <v>41</v>
      </c>
      <c r="G41" s="38" t="s">
        <v>58</v>
      </c>
      <c r="H41" s="1"/>
      <c r="I41" s="38"/>
      <c r="J41" s="1"/>
    </row>
    <row r="42" spans="2:10" x14ac:dyDescent="0.2">
      <c r="F42" s="8">
        <f ca="1">ROUND(F41/10.4,1)</f>
        <v>3.9</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E16:E17"/>
    <mergeCell ref="B8:D9"/>
    <mergeCell ref="B16:D16"/>
    <mergeCell ref="B10:D10"/>
    <mergeCell ref="B13:D13"/>
    <mergeCell ref="B12:D12"/>
    <mergeCell ref="B11:D11"/>
    <mergeCell ref="B14:D14"/>
    <mergeCell ref="B38:C39"/>
    <mergeCell ref="B36:C37"/>
    <mergeCell ref="B34:C35"/>
    <mergeCell ref="B32:C33"/>
    <mergeCell ref="B17:D17"/>
    <mergeCell ref="B20:C21"/>
    <mergeCell ref="B18:C19"/>
    <mergeCell ref="B30:C31"/>
    <mergeCell ref="B28:C29"/>
    <mergeCell ref="B26:C27"/>
    <mergeCell ref="B24:C25"/>
    <mergeCell ref="B22:C23"/>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23" activePane="bottomLeft" state="frozen"/>
      <selection activeCell="B5" sqref="B5"/>
      <selection pane="bottomLeft" activeCell="L24" sqref="L24"/>
    </sheetView>
  </sheetViews>
  <sheetFormatPr defaultColWidth="9.140625" defaultRowHeight="14.25" x14ac:dyDescent="0.2"/>
  <cols>
    <col min="1" max="1" width="2.7109375" style="1" customWidth="1"/>
    <col min="2" max="2" width="9.140625" style="1"/>
    <col min="3" max="3" width="14.28515625" style="1" customWidth="1"/>
    <col min="4" max="6" width="26.7109375" style="1" customWidth="1"/>
    <col min="7" max="11" width="9.140625" style="8" hidden="1" customWidth="1"/>
    <col min="12" max="13" width="9.140625" style="8" customWidth="1"/>
    <col min="14" max="16384" width="9.140625" style="1"/>
  </cols>
  <sheetData>
    <row r="8" spans="1:18" ht="20.100000000000001" customHeight="1" x14ac:dyDescent="0.2">
      <c r="B8" s="150" t="s">
        <v>35</v>
      </c>
      <c r="C8" s="151"/>
      <c r="D8" s="151"/>
      <c r="E8" s="71"/>
      <c r="F8" s="17" t="s">
        <v>36</v>
      </c>
    </row>
    <row r="9" spans="1:18" ht="34.5" customHeight="1" x14ac:dyDescent="0.25">
      <c r="B9" s="150"/>
      <c r="C9" s="151"/>
      <c r="D9" s="151"/>
      <c r="E9" s="71"/>
      <c r="F9" s="16" t="s">
        <v>37</v>
      </c>
      <c r="G9" s="24">
        <f>SUM(G10:G13)</f>
        <v>6</v>
      </c>
      <c r="H9" s="24"/>
      <c r="I9" s="24"/>
      <c r="J9" s="24"/>
      <c r="K9" s="24"/>
    </row>
    <row r="10" spans="1:18" ht="30" customHeight="1" x14ac:dyDescent="0.2">
      <c r="B10" s="139" t="s">
        <v>60</v>
      </c>
      <c r="C10" s="140"/>
      <c r="D10" s="140"/>
      <c r="E10" s="140"/>
      <c r="F10" s="62" t="s">
        <v>98</v>
      </c>
      <c r="G10" s="8">
        <f>IFERROR(VLOOKUP(F10,PositivityGrid,2,FALSE),0)</f>
        <v>2</v>
      </c>
    </row>
    <row r="11" spans="1:18" ht="30" customHeight="1" x14ac:dyDescent="0.2">
      <c r="B11" s="143" t="s">
        <v>61</v>
      </c>
      <c r="C11" s="144"/>
      <c r="D11" s="144"/>
      <c r="E11" s="144"/>
      <c r="F11" s="63" t="s">
        <v>97</v>
      </c>
      <c r="G11" s="8">
        <f>IFERROR(VLOOKUP(F11,PositivityGrid,2,FALSE),0)</f>
        <v>1</v>
      </c>
    </row>
    <row r="12" spans="1:18" ht="30" customHeight="1" x14ac:dyDescent="0.2">
      <c r="B12" s="143" t="s">
        <v>62</v>
      </c>
      <c r="C12" s="144"/>
      <c r="D12" s="144"/>
      <c r="E12" s="144"/>
      <c r="F12" s="63" t="s">
        <v>98</v>
      </c>
      <c r="G12" s="8">
        <f>IFERROR(VLOOKUP(F12,PositivityGrid,2,FALSE),0)</f>
        <v>2</v>
      </c>
    </row>
    <row r="13" spans="1:18" ht="30" customHeight="1" x14ac:dyDescent="0.2">
      <c r="B13" s="156" t="s">
        <v>63</v>
      </c>
      <c r="C13" s="157"/>
      <c r="D13" s="157"/>
      <c r="E13" s="157"/>
      <c r="F13" s="51" t="s">
        <v>97</v>
      </c>
      <c r="G13" s="8">
        <f>IFERROR(VLOOKUP(F13,PositivityGrid,2,FALSE),0)</f>
        <v>1</v>
      </c>
    </row>
    <row r="14" spans="1:18" s="9" customFormat="1" ht="8.25" x14ac:dyDescent="0.15">
      <c r="B14" s="33"/>
      <c r="C14" s="34"/>
      <c r="D14" s="34"/>
      <c r="E14" s="34"/>
      <c r="F14" s="35"/>
      <c r="G14" s="10"/>
      <c r="H14" s="10"/>
      <c r="I14" s="10"/>
      <c r="J14" s="10"/>
      <c r="K14" s="10"/>
      <c r="L14" s="10"/>
      <c r="M14" s="10"/>
    </row>
    <row r="15" spans="1:18" ht="23.25" x14ac:dyDescent="0.35">
      <c r="A15" s="30"/>
      <c r="B15" s="147" t="s">
        <v>64</v>
      </c>
      <c r="C15" s="148"/>
      <c r="D15" s="148"/>
      <c r="E15" s="148"/>
      <c r="F15" s="149"/>
    </row>
    <row r="16" spans="1:18" ht="23.25" x14ac:dyDescent="0.35">
      <c r="A16" s="30"/>
      <c r="B16" s="19"/>
      <c r="C16" s="20"/>
      <c r="D16" s="17" t="s">
        <v>65</v>
      </c>
      <c r="E16" s="17" t="s">
        <v>66</v>
      </c>
      <c r="F16" s="17" t="s">
        <v>67</v>
      </c>
      <c r="G16" s="21" t="s">
        <v>65</v>
      </c>
      <c r="H16" s="21" t="s">
        <v>66</v>
      </c>
      <c r="I16" s="21" t="s">
        <v>67</v>
      </c>
      <c r="J16" s="21" t="s">
        <v>68</v>
      </c>
      <c r="R16" s="3"/>
    </row>
    <row r="17" spans="2:10" ht="30" customHeight="1" x14ac:dyDescent="0.25">
      <c r="B17" s="152" t="s">
        <v>69</v>
      </c>
      <c r="C17" s="153"/>
      <c r="D17" s="32" t="s">
        <v>98</v>
      </c>
      <c r="E17" s="32" t="s">
        <v>98</v>
      </c>
      <c r="F17" s="18" t="s">
        <v>98</v>
      </c>
      <c r="G17" s="8">
        <f>IFERROR(VLOOKUP(D17,PositivityGrid,2,FALSE),0)</f>
        <v>2</v>
      </c>
      <c r="H17" s="8">
        <f>IFERROR(VLOOKUP(E17,PositivityGrid,2,FALSE),0)</f>
        <v>2</v>
      </c>
      <c r="I17" s="8">
        <f>IFERROR(VLOOKUP(F17,PositivityGrid,2,FALSE),0)</f>
        <v>2</v>
      </c>
      <c r="J17" s="21">
        <f>SUM(G17:I17)</f>
        <v>6</v>
      </c>
    </row>
    <row r="18" spans="2:10" ht="30" customHeight="1" x14ac:dyDescent="0.25">
      <c r="B18" s="154"/>
      <c r="C18" s="155"/>
      <c r="D18" s="41" t="str">
        <f>"Score: "&amp;G17</f>
        <v>Score: 2</v>
      </c>
      <c r="E18" s="41" t="str">
        <f t="shared" ref="E18:F18" si="0">"Score: "&amp;H17</f>
        <v>Score: 2</v>
      </c>
      <c r="F18" s="42" t="str">
        <f t="shared" si="0"/>
        <v>Score: 2</v>
      </c>
      <c r="J18" s="21"/>
    </row>
    <row r="19" spans="2:10" ht="30" customHeight="1" x14ac:dyDescent="0.25">
      <c r="B19" s="152" t="s">
        <v>70</v>
      </c>
      <c r="C19" s="153"/>
      <c r="D19" s="32" t="s">
        <v>98</v>
      </c>
      <c r="E19" s="32" t="s">
        <v>98</v>
      </c>
      <c r="F19" s="18" t="s">
        <v>98</v>
      </c>
      <c r="G19" s="8">
        <f>IFERROR(VLOOKUP(D19,PositivityGrid,2,FALSE),0)</f>
        <v>2</v>
      </c>
      <c r="H19" s="8">
        <f>IFERROR(VLOOKUP(E19,PositivityGrid,2,FALSE),0)</f>
        <v>2</v>
      </c>
      <c r="I19" s="8">
        <f>IFERROR(VLOOKUP(F19,PositivityGrid,2,FALSE),0)</f>
        <v>2</v>
      </c>
      <c r="J19" s="21">
        <f t="shared" ref="J19:J33" si="1">SUM(G19:I19)</f>
        <v>6</v>
      </c>
    </row>
    <row r="20" spans="2:10" ht="30" customHeight="1" x14ac:dyDescent="0.25">
      <c r="B20" s="154"/>
      <c r="C20" s="155"/>
      <c r="D20" s="41" t="str">
        <f>"Score: "&amp;G19</f>
        <v>Score: 2</v>
      </c>
      <c r="E20" s="41" t="str">
        <f t="shared" ref="E20" si="2">"Score: "&amp;H19</f>
        <v>Score: 2</v>
      </c>
      <c r="F20" s="42" t="str">
        <f t="shared" ref="F20" si="3">"Score: "&amp;I19</f>
        <v>Score: 2</v>
      </c>
      <c r="J20" s="21"/>
    </row>
    <row r="21" spans="2:10" ht="30" customHeight="1" x14ac:dyDescent="0.25">
      <c r="B21" s="152" t="s">
        <v>71</v>
      </c>
      <c r="C21" s="153"/>
      <c r="D21" s="32" t="s">
        <v>98</v>
      </c>
      <c r="E21" s="32" t="s">
        <v>98</v>
      </c>
      <c r="F21" s="18" t="s">
        <v>98</v>
      </c>
      <c r="G21" s="8">
        <f>IFERROR(VLOOKUP(D21,PositivityGrid,2,FALSE),0)</f>
        <v>2</v>
      </c>
      <c r="H21" s="8">
        <f>IFERROR(VLOOKUP(E21,PositivityGrid,2,FALSE),0)</f>
        <v>2</v>
      </c>
      <c r="I21" s="8">
        <f>IFERROR(VLOOKUP(F21,PositivityGrid,2,FALSE),0)</f>
        <v>2</v>
      </c>
      <c r="J21" s="21">
        <f t="shared" si="1"/>
        <v>6</v>
      </c>
    </row>
    <row r="22" spans="2:10" ht="30" customHeight="1" x14ac:dyDescent="0.25">
      <c r="B22" s="154"/>
      <c r="C22" s="155"/>
      <c r="D22" s="41" t="str">
        <f>"Score: "&amp;G21</f>
        <v>Score: 2</v>
      </c>
      <c r="E22" s="41" t="str">
        <f t="shared" ref="E22" si="4">"Score: "&amp;H21</f>
        <v>Score: 2</v>
      </c>
      <c r="F22" s="42" t="str">
        <f t="shared" ref="F22" si="5">"Score: "&amp;I21</f>
        <v>Score: 2</v>
      </c>
      <c r="J22" s="21"/>
    </row>
    <row r="23" spans="2:10" ht="30" customHeight="1" x14ac:dyDescent="0.25">
      <c r="B23" s="152" t="s">
        <v>72</v>
      </c>
      <c r="C23" s="153"/>
      <c r="D23" s="32" t="s">
        <v>98</v>
      </c>
      <c r="E23" s="32" t="s">
        <v>98</v>
      </c>
      <c r="F23" s="18" t="s">
        <v>98</v>
      </c>
      <c r="G23" s="8">
        <f>IFERROR(VLOOKUP(D23,PositivityGrid,2,FALSE),0)</f>
        <v>2</v>
      </c>
      <c r="H23" s="8">
        <f>IFERROR(VLOOKUP(E23,PositivityGrid,2,FALSE),0)</f>
        <v>2</v>
      </c>
      <c r="I23" s="8">
        <f>IFERROR(VLOOKUP(F23,PositivityGrid,2,FALSE),0)</f>
        <v>2</v>
      </c>
      <c r="J23" s="21">
        <f t="shared" si="1"/>
        <v>6</v>
      </c>
    </row>
    <row r="24" spans="2:10" ht="30" customHeight="1" x14ac:dyDescent="0.25">
      <c r="B24" s="154"/>
      <c r="C24" s="155"/>
      <c r="D24" s="41" t="str">
        <f>"Score: "&amp;G23</f>
        <v>Score: 2</v>
      </c>
      <c r="E24" s="41" t="str">
        <f t="shared" ref="E24" si="6">"Score: "&amp;H23</f>
        <v>Score: 2</v>
      </c>
      <c r="F24" s="42" t="str">
        <f t="shared" ref="F24" si="7">"Score: "&amp;I23</f>
        <v>Score: 2</v>
      </c>
      <c r="J24" s="21"/>
    </row>
    <row r="25" spans="2:10" ht="30" customHeight="1" x14ac:dyDescent="0.25">
      <c r="B25" s="152" t="s">
        <v>73</v>
      </c>
      <c r="C25" s="153"/>
      <c r="D25" s="32" t="s">
        <v>98</v>
      </c>
      <c r="E25" s="32" t="s">
        <v>98</v>
      </c>
      <c r="F25" s="18" t="s">
        <v>98</v>
      </c>
      <c r="G25" s="8">
        <f>IFERROR(VLOOKUP(D25,PositivityGrid,2,FALSE),0)</f>
        <v>2</v>
      </c>
      <c r="H25" s="8">
        <f>IFERROR(VLOOKUP(E25,PositivityGrid,2,FALSE),0)</f>
        <v>2</v>
      </c>
      <c r="I25" s="8">
        <f>IFERROR(VLOOKUP(F25,PositivityGrid,2,FALSE),0)</f>
        <v>2</v>
      </c>
      <c r="J25" s="21">
        <f t="shared" si="1"/>
        <v>6</v>
      </c>
    </row>
    <row r="26" spans="2:10" ht="30" customHeight="1" x14ac:dyDescent="0.25">
      <c r="B26" s="154"/>
      <c r="C26" s="155"/>
      <c r="D26" s="41" t="str">
        <f>"Score: "&amp;G25</f>
        <v>Score: 2</v>
      </c>
      <c r="E26" s="41" t="str">
        <f t="shared" ref="E26" si="8">"Score: "&amp;H25</f>
        <v>Score: 2</v>
      </c>
      <c r="F26" s="42" t="str">
        <f t="shared" ref="F26" si="9">"Score: "&amp;I25</f>
        <v>Score: 2</v>
      </c>
      <c r="J26" s="21"/>
    </row>
    <row r="27" spans="2:10" ht="30" customHeight="1" x14ac:dyDescent="0.25">
      <c r="B27" s="152" t="s">
        <v>74</v>
      </c>
      <c r="C27" s="153"/>
      <c r="D27" s="32" t="s">
        <v>98</v>
      </c>
      <c r="E27" s="32" t="s">
        <v>98</v>
      </c>
      <c r="F27" s="18" t="s">
        <v>98</v>
      </c>
      <c r="G27" s="8">
        <f>IFERROR(VLOOKUP(D27,PositivityGrid,2,FALSE),0)</f>
        <v>2</v>
      </c>
      <c r="H27" s="8">
        <f>IFERROR(VLOOKUP(E27,PositivityGrid,2,FALSE),0)</f>
        <v>2</v>
      </c>
      <c r="I27" s="8">
        <f>IFERROR(VLOOKUP(F27,PositivityGrid,2,FALSE),0)</f>
        <v>2</v>
      </c>
      <c r="J27" s="21">
        <f t="shared" si="1"/>
        <v>6</v>
      </c>
    </row>
    <row r="28" spans="2:10" ht="30" customHeight="1" x14ac:dyDescent="0.25">
      <c r="B28" s="154"/>
      <c r="C28" s="155"/>
      <c r="D28" s="41" t="str">
        <f>"Score: "&amp;G27</f>
        <v>Score: 2</v>
      </c>
      <c r="E28" s="41" t="str">
        <f t="shared" ref="E28" si="10">"Score: "&amp;H27</f>
        <v>Score: 2</v>
      </c>
      <c r="F28" s="42" t="str">
        <f t="shared" ref="F28" si="11">"Score: "&amp;I27</f>
        <v>Score: 2</v>
      </c>
      <c r="J28" s="21"/>
    </row>
    <row r="29" spans="2:10" ht="30" customHeight="1" x14ac:dyDescent="0.25">
      <c r="B29" s="152" t="s">
        <v>75</v>
      </c>
      <c r="C29" s="153"/>
      <c r="D29" s="32" t="s">
        <v>98</v>
      </c>
      <c r="E29" s="32" t="s">
        <v>98</v>
      </c>
      <c r="F29" s="18" t="s">
        <v>98</v>
      </c>
      <c r="G29" s="8">
        <f>IFERROR(VLOOKUP(D29,PositivityGrid,2,FALSE),0)</f>
        <v>2</v>
      </c>
      <c r="H29" s="8">
        <f>IFERROR(VLOOKUP(E29,PositivityGrid,2,FALSE),0)</f>
        <v>2</v>
      </c>
      <c r="I29" s="8">
        <f>IFERROR(VLOOKUP(F29,PositivityGrid,2,FALSE),0)</f>
        <v>2</v>
      </c>
      <c r="J29" s="21">
        <f t="shared" si="1"/>
        <v>6</v>
      </c>
    </row>
    <row r="30" spans="2:10" ht="30" customHeight="1" x14ac:dyDescent="0.25">
      <c r="B30" s="154"/>
      <c r="C30" s="155"/>
      <c r="D30" s="41" t="str">
        <f>"Score: "&amp;G29</f>
        <v>Score: 2</v>
      </c>
      <c r="E30" s="41" t="str">
        <f t="shared" ref="E30" si="12">"Score: "&amp;H29</f>
        <v>Score: 2</v>
      </c>
      <c r="F30" s="42" t="str">
        <f t="shared" ref="F30" si="13">"Score: "&amp;I29</f>
        <v>Score: 2</v>
      </c>
      <c r="J30" s="21"/>
    </row>
    <row r="31" spans="2:10" ht="30" customHeight="1" x14ac:dyDescent="0.25">
      <c r="B31" s="152" t="s">
        <v>76</v>
      </c>
      <c r="C31" s="153"/>
      <c r="D31" s="32" t="s">
        <v>98</v>
      </c>
      <c r="E31" s="32" t="s">
        <v>98</v>
      </c>
      <c r="F31" s="18" t="s">
        <v>98</v>
      </c>
      <c r="G31" s="8">
        <f>IFERROR(VLOOKUP(D31,PositivityGrid,2,FALSE),0)</f>
        <v>2</v>
      </c>
      <c r="H31" s="8">
        <f>IFERROR(VLOOKUP(E31,PositivityGrid,2,FALSE),0)</f>
        <v>2</v>
      </c>
      <c r="I31" s="8">
        <f>IFERROR(VLOOKUP(F31,PositivityGrid,2,FALSE),0)</f>
        <v>2</v>
      </c>
      <c r="J31" s="21">
        <f t="shared" si="1"/>
        <v>6</v>
      </c>
    </row>
    <row r="32" spans="2:10" ht="30" customHeight="1" x14ac:dyDescent="0.25">
      <c r="B32" s="154"/>
      <c r="C32" s="155"/>
      <c r="D32" s="41" t="str">
        <f>"Score: "&amp;G31</f>
        <v>Score: 2</v>
      </c>
      <c r="E32" s="41" t="str">
        <f t="shared" ref="E32" si="14">"Score: "&amp;H31</f>
        <v>Score: 2</v>
      </c>
      <c r="F32" s="42" t="str">
        <f t="shared" ref="F32" si="15">"Score: "&amp;I31</f>
        <v>Score: 2</v>
      </c>
      <c r="J32" s="21"/>
    </row>
    <row r="33" spans="2:11" ht="30" customHeight="1" x14ac:dyDescent="0.25">
      <c r="B33" s="152" t="s">
        <v>77</v>
      </c>
      <c r="C33" s="153"/>
      <c r="D33" s="32" t="s">
        <v>98</v>
      </c>
      <c r="E33" s="32" t="s">
        <v>98</v>
      </c>
      <c r="F33" s="18" t="s">
        <v>98</v>
      </c>
      <c r="G33" s="8">
        <f>IFERROR(VLOOKUP(D33,PositivityGrid,2,FALSE),0)</f>
        <v>2</v>
      </c>
      <c r="H33" s="8">
        <f>IFERROR(VLOOKUP(E33,PositivityGrid,2,FALSE),0)</f>
        <v>2</v>
      </c>
      <c r="I33" s="8">
        <f>IFERROR(VLOOKUP(F33,PositivityGrid,2,FALSE),0)</f>
        <v>2</v>
      </c>
      <c r="J33" s="21">
        <f t="shared" si="1"/>
        <v>6</v>
      </c>
    </row>
    <row r="34" spans="2:11" ht="30" customHeight="1" x14ac:dyDescent="0.25">
      <c r="B34" s="154"/>
      <c r="C34" s="155"/>
      <c r="D34" s="41" t="str">
        <f>"Score: "&amp;G33</f>
        <v>Score: 2</v>
      </c>
      <c r="E34" s="41" t="str">
        <f t="shared" ref="E34" si="16">"Score: "&amp;H33</f>
        <v>Score: 2</v>
      </c>
      <c r="F34" s="42" t="str">
        <f t="shared" ref="F34" si="17">"Score: "&amp;I33</f>
        <v>Score: 2</v>
      </c>
      <c r="J34" s="21"/>
    </row>
    <row r="35" spans="2:11" ht="15" x14ac:dyDescent="0.25">
      <c r="G35" s="21">
        <f>SUM(G17:G34)</f>
        <v>18</v>
      </c>
      <c r="H35" s="21">
        <f>SUM(H17:H34)</f>
        <v>18</v>
      </c>
      <c r="I35" s="21">
        <f>SUM(I17:I34)</f>
        <v>18</v>
      </c>
      <c r="J35" s="21">
        <f>SUM(J17:J34)</f>
        <v>54</v>
      </c>
      <c r="K35" s="21" t="s">
        <v>78</v>
      </c>
    </row>
    <row r="37" spans="2:11" x14ac:dyDescent="0.2">
      <c r="I37" s="158" t="s">
        <v>58</v>
      </c>
      <c r="J37" s="159"/>
      <c r="K37" s="25">
        <f>J35+G9</f>
        <v>60</v>
      </c>
    </row>
    <row r="38" spans="2:11" x14ac:dyDescent="0.2">
      <c r="I38" s="8" t="s">
        <v>59</v>
      </c>
      <c r="K38" s="8">
        <f>ROUND(K37/13.2,1)</f>
        <v>4.5</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21:C22"/>
    <mergeCell ref="I37:J37"/>
    <mergeCell ref="B23:C24"/>
    <mergeCell ref="B25:C26"/>
    <mergeCell ref="B29:C30"/>
    <mergeCell ref="B31:C32"/>
    <mergeCell ref="B33:C34"/>
    <mergeCell ref="B27:C28"/>
    <mergeCell ref="B15:F15"/>
    <mergeCell ref="B8:D9"/>
    <mergeCell ref="B17:C18"/>
    <mergeCell ref="B19:C20"/>
    <mergeCell ref="B10:E10"/>
    <mergeCell ref="B11:E11"/>
    <mergeCell ref="B12:E12"/>
    <mergeCell ref="B13:E13"/>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tabSelected="1" zoomScaleNormal="100" zoomScaleSheetLayoutView="100" workbookViewId="0">
      <pane ySplit="7" topLeftCell="A8" activePane="bottomLeft" state="frozen"/>
      <selection activeCell="B5" sqref="B5"/>
      <selection pane="bottomLeft" activeCell="H15" sqref="H15"/>
    </sheetView>
  </sheetViews>
  <sheetFormatPr defaultColWidth="9.140625" defaultRowHeight="14.25" x14ac:dyDescent="0.2"/>
  <cols>
    <col min="1" max="1" width="2.7109375" style="1" customWidth="1"/>
    <col min="2" max="2" width="53.85546875" style="1" customWidth="1"/>
    <col min="3" max="3" width="37" style="1" customWidth="1"/>
    <col min="4" max="4" width="18" style="1" customWidth="1"/>
    <col min="5" max="5" width="9.140625" style="8" hidden="1" customWidth="1"/>
    <col min="6" max="10" width="9.140625" style="8" customWidth="1"/>
    <col min="11" max="16384" width="9.140625" style="1"/>
  </cols>
  <sheetData>
    <row r="8" spans="2:18" ht="41.25" customHeight="1" x14ac:dyDescent="0.2">
      <c r="B8" s="174" t="s">
        <v>79</v>
      </c>
      <c r="C8" s="174"/>
      <c r="D8" s="7" t="s">
        <v>25</v>
      </c>
    </row>
    <row r="9" spans="2:18" s="9" customFormat="1" ht="8.25" x14ac:dyDescent="0.15">
      <c r="B9" s="175"/>
      <c r="C9" s="175"/>
      <c r="D9" s="13"/>
      <c r="E9" s="10"/>
      <c r="F9" s="10"/>
      <c r="G9" s="10"/>
      <c r="H9" s="10"/>
      <c r="I9" s="10"/>
      <c r="J9" s="10"/>
    </row>
    <row r="10" spans="2:18" ht="15" x14ac:dyDescent="0.25">
      <c r="B10" s="176" t="s">
        <v>80</v>
      </c>
      <c r="C10" s="177"/>
      <c r="D10" s="178"/>
      <c r="E10" s="21">
        <f>SUBTOTAL(9,E11:E15)</f>
        <v>2</v>
      </c>
    </row>
    <row r="11" spans="2:18" ht="30" customHeight="1" x14ac:dyDescent="0.2">
      <c r="B11" s="172" t="s">
        <v>81</v>
      </c>
      <c r="C11" s="173"/>
      <c r="D11" s="68" t="s">
        <v>102</v>
      </c>
      <c r="E11" s="8">
        <f>IF($D11="YES",0,2)</f>
        <v>0</v>
      </c>
    </row>
    <row r="12" spans="2:18" ht="30" customHeight="1" x14ac:dyDescent="0.2">
      <c r="B12" s="169" t="s">
        <v>82</v>
      </c>
      <c r="C12" s="26" t="s">
        <v>83</v>
      </c>
      <c r="D12" s="65" t="s">
        <v>103</v>
      </c>
      <c r="E12" s="8">
        <f t="shared" ref="E12:E15" si="0">IF($D12="YES",0,2)</f>
        <v>2</v>
      </c>
      <c r="P12" s="4"/>
      <c r="Q12" s="4"/>
      <c r="R12" s="4"/>
    </row>
    <row r="13" spans="2:18" ht="30" customHeight="1" x14ac:dyDescent="0.2">
      <c r="B13" s="170"/>
      <c r="C13" s="27" t="s">
        <v>84</v>
      </c>
      <c r="D13" s="66" t="s">
        <v>102</v>
      </c>
      <c r="E13" s="8">
        <f t="shared" si="0"/>
        <v>0</v>
      </c>
      <c r="P13" s="4"/>
      <c r="Q13" s="4"/>
      <c r="R13" s="4"/>
    </row>
    <row r="14" spans="2:18" ht="30" customHeight="1" x14ac:dyDescent="0.2">
      <c r="B14" s="170"/>
      <c r="C14" s="27" t="s">
        <v>85</v>
      </c>
      <c r="D14" s="66" t="s">
        <v>102</v>
      </c>
      <c r="E14" s="8">
        <f t="shared" si="0"/>
        <v>0</v>
      </c>
    </row>
    <row r="15" spans="2:18" ht="30" customHeight="1" x14ac:dyDescent="0.2">
      <c r="B15" s="171"/>
      <c r="C15" s="15" t="s">
        <v>86</v>
      </c>
      <c r="D15" s="67" t="s">
        <v>102</v>
      </c>
      <c r="E15" s="8">
        <f t="shared" si="0"/>
        <v>0</v>
      </c>
    </row>
    <row r="16" spans="2:18" x14ac:dyDescent="0.2">
      <c r="B16" s="160" t="s">
        <v>108</v>
      </c>
      <c r="C16" s="161"/>
      <c r="D16" s="162"/>
    </row>
    <row r="17" spans="2:10" ht="15" customHeight="1" x14ac:dyDescent="0.2">
      <c r="B17" s="163" t="s">
        <v>119</v>
      </c>
      <c r="C17" s="164"/>
      <c r="D17" s="165"/>
    </row>
    <row r="18" spans="2:10" x14ac:dyDescent="0.2">
      <c r="B18" s="163"/>
      <c r="C18" s="164"/>
      <c r="D18" s="165"/>
    </row>
    <row r="19" spans="2:10" x14ac:dyDescent="0.2">
      <c r="B19" s="163"/>
      <c r="C19" s="164"/>
      <c r="D19" s="165"/>
    </row>
    <row r="20" spans="2:10" x14ac:dyDescent="0.2">
      <c r="B20" s="163"/>
      <c r="C20" s="164"/>
      <c r="D20" s="165"/>
    </row>
    <row r="21" spans="2:10" x14ac:dyDescent="0.2">
      <c r="B21" s="163"/>
      <c r="C21" s="164"/>
      <c r="D21" s="165"/>
    </row>
    <row r="22" spans="2:10" x14ac:dyDescent="0.2">
      <c r="B22" s="166"/>
      <c r="C22" s="167"/>
      <c r="D22" s="168"/>
    </row>
    <row r="23" spans="2:10" ht="15.75" customHeight="1" x14ac:dyDescent="0.2">
      <c r="B23" s="184"/>
      <c r="C23" s="184"/>
      <c r="D23" s="184"/>
    </row>
    <row r="24" spans="2:10" ht="30" customHeight="1" x14ac:dyDescent="0.25">
      <c r="B24" s="182"/>
      <c r="C24" s="183"/>
      <c r="D24" s="16" t="s">
        <v>37</v>
      </c>
      <c r="E24" s="21">
        <f>SUBTOTAL(9,E25:E26)</f>
        <v>0</v>
      </c>
    </row>
    <row r="25" spans="2:10" ht="30" customHeight="1" x14ac:dyDescent="0.2">
      <c r="B25" s="172" t="s">
        <v>87</v>
      </c>
      <c r="C25" s="173"/>
      <c r="D25" s="68" t="s">
        <v>104</v>
      </c>
      <c r="E25" s="8">
        <f>IFERROR(VLOOKUP(D25,ExtentGrid,2,FALSE),0)/2</f>
        <v>0</v>
      </c>
    </row>
    <row r="26" spans="2:10" ht="30" customHeight="1" x14ac:dyDescent="0.2">
      <c r="B26" s="180" t="s">
        <v>88</v>
      </c>
      <c r="C26" s="181"/>
      <c r="D26" s="64" t="s">
        <v>104</v>
      </c>
      <c r="E26" s="8">
        <f>IFERROR(VLOOKUP(D26,ExtentGrid,2,FALSE),0)/2</f>
        <v>0</v>
      </c>
    </row>
    <row r="27" spans="2:10" s="11" customFormat="1" ht="20.25" x14ac:dyDescent="0.3">
      <c r="B27" s="185"/>
      <c r="C27" s="185"/>
      <c r="D27" s="14"/>
      <c r="E27" s="12"/>
      <c r="F27" s="12"/>
      <c r="G27" s="12"/>
      <c r="H27" s="12"/>
      <c r="I27" s="12"/>
      <c r="J27" s="12"/>
    </row>
    <row r="28" spans="2:10" ht="15" x14ac:dyDescent="0.25">
      <c r="B28" s="176" t="s">
        <v>89</v>
      </c>
      <c r="C28" s="177"/>
      <c r="D28" s="178"/>
      <c r="E28" s="21">
        <f>SUBTOTAL(9,E29:E33)</f>
        <v>4</v>
      </c>
    </row>
    <row r="29" spans="2:10" ht="30" customHeight="1" x14ac:dyDescent="0.2">
      <c r="B29" s="172" t="s">
        <v>90</v>
      </c>
      <c r="C29" s="173"/>
      <c r="D29" s="28"/>
      <c r="E29" s="8">
        <f t="shared" ref="E29:E33" si="1">IF($D29="YES",0,2)</f>
        <v>2</v>
      </c>
    </row>
    <row r="30" spans="2:10" ht="30" customHeight="1" x14ac:dyDescent="0.2">
      <c r="B30" s="169" t="s">
        <v>82</v>
      </c>
      <c r="C30" s="26" t="s">
        <v>91</v>
      </c>
      <c r="D30" s="65" t="s">
        <v>102</v>
      </c>
      <c r="E30" s="8">
        <f t="shared" si="1"/>
        <v>0</v>
      </c>
      <c r="F30" s="1"/>
      <c r="G30" s="1"/>
      <c r="H30" s="1"/>
    </row>
    <row r="31" spans="2:10" ht="30" customHeight="1" x14ac:dyDescent="0.2">
      <c r="B31" s="172"/>
      <c r="C31" s="27" t="s">
        <v>92</v>
      </c>
      <c r="D31" s="66" t="s">
        <v>102</v>
      </c>
      <c r="E31" s="8">
        <f t="shared" si="1"/>
        <v>0</v>
      </c>
      <c r="F31" s="72"/>
      <c r="G31" s="72"/>
    </row>
    <row r="32" spans="2:10" ht="30" customHeight="1" x14ac:dyDescent="0.2">
      <c r="B32" s="172"/>
      <c r="C32" s="27" t="s">
        <v>93</v>
      </c>
      <c r="D32" s="66" t="s">
        <v>103</v>
      </c>
      <c r="E32" s="8">
        <f t="shared" si="1"/>
        <v>2</v>
      </c>
      <c r="F32" s="72"/>
      <c r="G32" s="72"/>
    </row>
    <row r="33" spans="2:7" ht="30" customHeight="1" x14ac:dyDescent="0.2">
      <c r="B33" s="171"/>
      <c r="C33" s="15" t="s">
        <v>94</v>
      </c>
      <c r="D33" s="67" t="s">
        <v>102</v>
      </c>
      <c r="E33" s="8">
        <f t="shared" si="1"/>
        <v>0</v>
      </c>
    </row>
    <row r="34" spans="2:7" x14ac:dyDescent="0.2">
      <c r="B34" s="160" t="s">
        <v>107</v>
      </c>
      <c r="C34" s="161"/>
      <c r="D34" s="162"/>
    </row>
    <row r="35" spans="2:7" ht="15" customHeight="1" x14ac:dyDescent="0.2">
      <c r="B35" s="163" t="s">
        <v>116</v>
      </c>
      <c r="C35" s="164"/>
      <c r="D35" s="165"/>
    </row>
    <row r="36" spans="2:7" x14ac:dyDescent="0.2">
      <c r="B36" s="163"/>
      <c r="C36" s="164"/>
      <c r="D36" s="165"/>
    </row>
    <row r="37" spans="2:7" x14ac:dyDescent="0.2">
      <c r="B37" s="163"/>
      <c r="C37" s="164"/>
      <c r="D37" s="165"/>
    </row>
    <row r="38" spans="2:7" x14ac:dyDescent="0.2">
      <c r="B38" s="163"/>
      <c r="C38" s="164"/>
      <c r="D38" s="165"/>
    </row>
    <row r="39" spans="2:7" x14ac:dyDescent="0.2">
      <c r="B39" s="163"/>
      <c r="C39" s="164"/>
      <c r="D39" s="165"/>
    </row>
    <row r="40" spans="2:7" x14ac:dyDescent="0.2">
      <c r="B40" s="163"/>
      <c r="C40" s="164"/>
      <c r="D40" s="165"/>
    </row>
    <row r="41" spans="2:7" ht="14.25" customHeight="1" x14ac:dyDescent="0.2">
      <c r="B41" s="166"/>
      <c r="C41" s="167"/>
      <c r="D41" s="168"/>
    </row>
    <row r="42" spans="2:7" ht="30" customHeight="1" x14ac:dyDescent="0.2">
      <c r="B42" s="184"/>
      <c r="C42" s="184"/>
      <c r="D42" s="184"/>
    </row>
    <row r="43" spans="2:7" ht="30" customHeight="1" x14ac:dyDescent="0.25">
      <c r="B43" s="186"/>
      <c r="C43" s="187"/>
      <c r="D43" s="16" t="s">
        <v>37</v>
      </c>
      <c r="E43" s="21">
        <f>SUBTOTAL(9,E44)</f>
        <v>0</v>
      </c>
    </row>
    <row r="44" spans="2:7" ht="30" customHeight="1" x14ac:dyDescent="0.2">
      <c r="B44" s="188" t="s">
        <v>95</v>
      </c>
      <c r="C44" s="189"/>
      <c r="D44" s="64" t="s">
        <v>104</v>
      </c>
      <c r="E44" s="8">
        <f>IFERROR(VLOOKUP(D44,ExtentGrid,2,FALSE),0)</f>
        <v>0</v>
      </c>
    </row>
    <row r="45" spans="2:7" x14ac:dyDescent="0.2">
      <c r="B45" s="70"/>
      <c r="C45" s="70"/>
      <c r="D45" s="70"/>
    </row>
    <row r="46" spans="2:7" x14ac:dyDescent="0.2">
      <c r="B46" s="70"/>
      <c r="C46" s="70"/>
      <c r="D46" s="70"/>
    </row>
    <row r="47" spans="2:7" x14ac:dyDescent="0.2">
      <c r="F47" s="179"/>
      <c r="G47" s="179"/>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 ref="B16:D16"/>
    <mergeCell ref="B17:D22"/>
    <mergeCell ref="B12:B15"/>
    <mergeCell ref="B11:C11"/>
    <mergeCell ref="B8:C8"/>
    <mergeCell ref="B9:C9"/>
    <mergeCell ref="B10:D10"/>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5" x14ac:dyDescent="0.25"/>
  <cols>
    <col min="1" max="1" width="15.42578125" bestFit="1" customWidth="1"/>
  </cols>
  <sheetData>
    <row r="1" spans="1:2" x14ac:dyDescent="0.25">
      <c r="A1" s="8" t="s">
        <v>96</v>
      </c>
      <c r="B1">
        <v>0</v>
      </c>
    </row>
    <row r="2" spans="1:2" x14ac:dyDescent="0.25">
      <c r="A2" s="8" t="s">
        <v>97</v>
      </c>
      <c r="B2">
        <v>1</v>
      </c>
    </row>
    <row r="3" spans="1:2" x14ac:dyDescent="0.25">
      <c r="A3" s="8" t="s">
        <v>98</v>
      </c>
      <c r="B3">
        <v>2</v>
      </c>
    </row>
    <row r="4" spans="1:2" x14ac:dyDescent="0.25">
      <c r="A4" s="8" t="s">
        <v>99</v>
      </c>
      <c r="B4">
        <v>3</v>
      </c>
    </row>
    <row r="5" spans="1:2" x14ac:dyDescent="0.25">
      <c r="A5" s="8" t="s">
        <v>100</v>
      </c>
      <c r="B5">
        <v>4</v>
      </c>
    </row>
    <row r="6" spans="1:2" x14ac:dyDescent="0.25">
      <c r="A6" s="8" t="s">
        <v>101</v>
      </c>
      <c r="B6">
        <v>3</v>
      </c>
    </row>
    <row r="8" spans="1:2" x14ac:dyDescent="0.25">
      <c r="A8" s="8" t="s">
        <v>102</v>
      </c>
    </row>
    <row r="9" spans="1:2" x14ac:dyDescent="0.25">
      <c r="A9" s="8" t="s">
        <v>103</v>
      </c>
    </row>
    <row r="11" spans="1:2" x14ac:dyDescent="0.25">
      <c r="A11" t="s">
        <v>104</v>
      </c>
      <c r="B11">
        <v>0</v>
      </c>
    </row>
    <row r="12" spans="1:2" x14ac:dyDescent="0.25">
      <c r="A12" t="s">
        <v>105</v>
      </c>
      <c r="B12">
        <v>5</v>
      </c>
    </row>
    <row r="13" spans="1:2" x14ac:dyDescent="0.25">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11" ma:contentTypeDescription="Create a new document." ma:contentTypeScope="" ma:versionID="809a751a632bb31cfa336d1126395253">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8efc8e77a084a906e43457a3a168b920"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default="Write notes here" ma:format="Dropdown" ma:internalName="Notes0">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otes0 xmlns="6d85b80b-1d70-431a-a327-1f7dfc954383">Write notes here</Notes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616384-EFB3-4553-88BC-53DD07A9E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5b80b-1d70-431a-a327-1f7dfc954383"/>
    <ds:schemaRef ds:uri="837d63a7-3344-4425-a45c-e2be52241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5C0181-C248-4303-946F-8AFB7E5EBDE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6d85b80b-1d70-431a-a327-1f7dfc954383"/>
    <ds:schemaRef ds:uri="http://purl.org/dc/terms/"/>
    <ds:schemaRef ds:uri="http://schemas.openxmlformats.org/package/2006/metadata/core-properties"/>
    <ds:schemaRef ds:uri="837d63a7-3344-4425-a45c-e2be52241d42"/>
    <ds:schemaRef ds:uri="http://www.w3.org/XML/1998/namespace"/>
    <ds:schemaRef ds:uri="http://purl.org/dc/dcmitype/"/>
  </ds:schemaRefs>
</ds:datastoreItem>
</file>

<file path=customXml/itemProps3.xml><?xml version="1.0" encoding="utf-8"?>
<ds:datastoreItem xmlns:ds="http://schemas.openxmlformats.org/officeDocument/2006/customXml" ds:itemID="{819C22B6-2EE8-4685-9DF0-25DF2036CA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dc:creator>
  <cp:keywords/>
  <dc:description/>
  <cp:lastModifiedBy>Hayley DePonte</cp:lastModifiedBy>
  <cp:revision/>
  <dcterms:created xsi:type="dcterms:W3CDTF">2016-04-19T12:09:38Z</dcterms:created>
  <dcterms:modified xsi:type="dcterms:W3CDTF">2020-01-20T13:01:22Z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iteId">
    <vt:lpwstr>61d0734f-7fce-4063-b638-09ac5ad5a43f</vt:lpwstr>
  </property>
  <property fmtid="{D5CDD505-2E9C-101B-9397-08002B2CF9AE}" pid="4" name="MSIP_Label_22127eb8-1c2a-4c17-86cc-a5ba0926d1f9_Owner">
    <vt:lpwstr>Jonathan.Nunn@Kirklees.gov.uk</vt:lpwstr>
  </property>
  <property fmtid="{D5CDD505-2E9C-101B-9397-08002B2CF9AE}" pid="5" name="MSIP_Label_22127eb8-1c2a-4c17-86cc-a5ba0926d1f9_SetDate">
    <vt:lpwstr>2019-08-07T07:55:39.7584284Z</vt:lpwstr>
  </property>
  <property fmtid="{D5CDD505-2E9C-101B-9397-08002B2CF9AE}" pid="6" name="MSIP_Label_22127eb8-1c2a-4c17-86cc-a5ba0926d1f9_Name">
    <vt:lpwstr>Official</vt:lpwstr>
  </property>
  <property fmtid="{D5CDD505-2E9C-101B-9397-08002B2CF9AE}" pid="7" name="MSIP_Label_22127eb8-1c2a-4c17-86cc-a5ba0926d1f9_Application">
    <vt:lpwstr>Microsoft Azure Information Protection</vt:lpwstr>
  </property>
  <property fmtid="{D5CDD505-2E9C-101B-9397-08002B2CF9AE}" pid="8" name="MSIP_Label_22127eb8-1c2a-4c17-86cc-a5ba0926d1f9_Extended_MSFT_Method">
    <vt:lpwstr>Automatic</vt:lpwstr>
  </property>
  <property fmtid="{D5CDD505-2E9C-101B-9397-08002B2CF9AE}" pid="9" name="Sensitivity">
    <vt:lpwstr>Official</vt:lpwstr>
  </property>
  <property fmtid="{D5CDD505-2E9C-101B-9397-08002B2CF9AE}" pid="10" name="ContentTypeId">
    <vt:lpwstr>0x010100130C35E78552F54885C06BF198F49F51</vt:lpwstr>
  </property>
</Properties>
</file>