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JonDavis\Desktop\"/>
    </mc:Choice>
  </mc:AlternateContent>
  <xr:revisionPtr revIDLastSave="0" documentId="13_ncr:1_{9A6A6ADE-E6AE-451D-B218-BAAECA7FBC5E}" xr6:coauthVersionLast="45" xr6:coauthVersionMax="45" xr10:uidLastSave="{00000000-0000-0000-0000-000000000000}"/>
  <bookViews>
    <workbookView xWindow="-120" yWindow="-120" windowWidth="29040" windowHeight="15840" activeTab="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8" i="5"/>
  <c r="H31" i="2" s="1"/>
  <c r="I31"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<sst xmlns="http://schemas.openxmlformats.org/spreadsheetml/2006/main" count="227" uniqueCount="119">
  <si>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</si>
  <si>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</si>
  <si>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</si>
  <si>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</si>
  <si>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</si>
  <si>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</si>
  <si>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</si>
  <si>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</si>
  <si>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</si>
  <si>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</si>
  <si>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</si>
  <si>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</si>
  <si>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</si>
  <si>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</si>
  <si>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</si>
  <si>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</si>
  <si>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</si>
  <si>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</si>
  <si>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</si>
  <si>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</si>
  <si>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</si>
  <si>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</si>
  <si>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</si>
  <si>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</si>
  <si>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</si>
  <si>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</si>
  <si>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</si>
  <si>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</si>
  <si>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</si>
  <si>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</si>
  <si>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</si>
  <si>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</si>
  <si>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</si>
  <si>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</si>
  <si>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</si>
  <si>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</si>
  <si>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</si>
  <si>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</si>
  <si>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</si>
  <si>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</si>
  <si>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</si>
  <si>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</si>
  <si>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</si>
  <si>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</si>
  <si>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</si>
  <si>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</si>
  <si>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</si>
  <si>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</si>
  <si>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</si>
  <si>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</si>
  <si>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</si>
  <si>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</si>
  <si>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</si>
  <si>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</si>
  <si>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</si>
  <si>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</si>
  <si>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</si>
  <si>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</si>
  <si>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</si>
  <si>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</si>
  <si>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</si>
  <si>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</si>
  <si>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</si>
  <si>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</si>
  <si>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</si>
  <si>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</si>
  <si>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</si>
  <si>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</si>
  <si>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</si>
  <si>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</si>
  <si>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</si>
  <si>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</si>
  <si>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</si>
  <si>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</si>
  <si>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</si>
  <si>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</si>
  <si>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</si>
  <si>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</si>
  <si>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</si>
  <si>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</si>
  <si>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</si>
  <si>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</si>
  <si>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</si>
  <si>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</si>
  <si>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</si>
  <si>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</si>
  <si>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</si>
  <si>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</si>
  <si>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</si>
  <si>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</si>
  <si>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</si>
  <si>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</si>
  <si>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</si>
  <si>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</si>
  <si>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</si>
  <si>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</si>
  <si>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</si>
  <si>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</si>
  <si>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</si>
  <si>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</si>
  <si>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</si>
  <si>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</si>
  <si>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</si>
  <si>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</si>
  <si>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</si>
  <si>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</si>
  <si>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</si>
  <si>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</si>
  <si>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</si>
  <si>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 xml:space="preserve">Julie Redfearn </t>
  </si>
  <si>
    <t>YES</t>
  </si>
  <si>
    <t>NO</t>
  </si>
  <si>
    <t xml:space="preserve">Adults </t>
  </si>
  <si>
    <t xml:space="preserve">Kirklees Libraries </t>
  </si>
  <si>
    <t xml:space="preserve">Public Access IT </t>
  </si>
  <si>
    <t xml:space="preserve">Positive feedback from employees keen to begin offering the service.                                                                                                                                            The initial locations for Limited IT Access, (Batley, Dewsbury, Greenwood Centre, Huddersfield, Rawthorpe-Dalton &amp; Slaithwaite,) were based on four factors, the first three of which evidence this Impact Assessment:                                                                                                              1.) Pre-COVID library usage statistics and other evidence suggest these locations are already popular, high-demand locations for public access IT use, particularly by job-seekers, disabled customers, (Real Employment at Dewsbury,) and socially- and digitally-isolated customers.                                                                                                                                                                                                                                      2.) These are all relatively accessible locations, in high-density population areas with good public transport links.                                                                                                                         3.) These six locations give a fairly good geographical spread across Kirklees.                                                                                                                                                                                             4.) These locations had physical properties which enabled a relatively short time to prepare for admitting the public.                                                                                                                                        The experience and knowledge gained from these six pilot locations will be used to assess the potential demand for, and any adaptations necessary if we wish to expand the offer to other location in the future. </t>
  </si>
  <si>
    <t>Jon Davis</t>
  </si>
  <si>
    <t xml:space="preserve">COVID Risk Assessments have driven us to ensure staff undertake minimum travel in order to be able to work, being timetabled in locations closest to their homes. Informal surveys of staff indicate that commuting mileage had dropped by more than a half, giving significant additional congestion-easing, environmental and pollution benefits.                                                                                                                                                                                                                                                             The choice of library locations taking part in the pilot has been driven by a number of factors, but because the most popular libraries based in larger population centres have been chosen, travel distances for customers have been kept to a minimum, reducing environmental impact. As more locations are able to take part in the scheme, Kirklees residents will be able to access services with minimum travel required.                                                                                                                                                                                                     Kirklees partner agencies are able to refer clients to library public access IT services closer to where they live, reducing travel and environmental impact.
</t>
  </si>
  <si>
    <t xml:space="preserve">Ordinary library services are currently unavailable under government restrictions due to Coronavirus.  Since our libraries were closed on March 21st, 2020, our digital events have expanded exponentially, and our digital resources have been heavily promoted.  Uptake of our digital services has seen a significant increase.   Government directed relaxation of restrictions means we can re-launch library services in a controlled manner - we are planning for how we start to reopen our libraries starting with a book offer aligning with social distancing rules. Additionally, a limited public access IT offer will be considered, also aligning with social distancing rules. As this will necessarily lead to a much-reduced capacity offer and will only be available at selected libraries, the service will only be available to customers on a pre-booked basis. 
Aims and Objectives 
Kirklees Libraries needs new service delivery options for where we need to live as safely as possible alongside COVID19. These service offers will provide choice to customers in how they access our services where they do not have access to digital or where they choose to want a physical book. These could be service offers that need to be in place for some time and reflect that some customers may be nervous of a full return of our book browsing. As a service we also want to build up staff confidence in our approaches and this service offer will serve as our starting point for our first reopening of library buildings. We will not be looking to open all libraries at once and we will take a phased approach. 
A public access IT service has initially been considered at six locations initially, with a roll-out to further locations as suitable safety precautions and staffing are put in place.                                                                                                                                                    General Principles:
The service is primarily for those customers who are unable to access online resources, information and services at home.   
During this CV-19 period, library closures may cause hardship to jobseekers, refugees and asylum-seekers and others who need to complete mandatory online activities.  
Customers will be able to book 45-minute sessions, either using our online booking facility, or by telephoning a library bailout line, maintained during working hours by staff working safely from home.   
The service will be open to the general public. Non-library members will be enrolled as members in order to book sessions.
To maintain social distancing requirements, not all PC’s may be used in each location.  
Customers will have limited time (45 minutes) in which to complete their required online activity and will not be permitted to remain in the library for any longer than that. 
Bookings will be arranged by telephone; staff handling calls will use the existing online booking tools to book sessions for customers. 
Printing will be free of charge and other services will be co-ordinated with a member of staff to maintain social distancing. 
Limited staff support for online activities will be available, using peer-to-peer desktop control software from the ICAM control computer, to maintain safe social distancing.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</si>
</sst>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1">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4" fillId="2" borderId="15" xfId="0" applyFont="1" applyFill="1" applyBorder="1" applyAlignment="1" applyProtection="1">
      <alignment horizontal="center" vertical="center" wrapText="1"/>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3" fillId="3" borderId="5" xfId="0" applyFont="1" applyFill="1" applyBorder="1" applyAlignment="1">
      <alignment horizontal="left"/>
    </xf>
    <xf numFmtId="0" fontId="13" fillId="3" borderId="6"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7"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3" fillId="3" borderId="7" xfId="0" applyFont="1" applyFill="1" applyBorder="1" applyAlignment="1">
      <alignment horizontal="left"/>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81">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zoomScaleNormal="100" zoomScaleSheetLayoutView="130" workbookViewId="0">
      <pane ySplit="7" topLeftCell="A25" activePane="bottomLeft" state="frozen"/>
      <selection pane="bottomLeft" activeCell="B22" sqref="B22:J24"/>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115" t="s">
        <v>1</v>
      </c>
      <c r="C9" s="115"/>
      <c r="D9" s="115"/>
      <c r="E9" s="115"/>
      <c r="F9" s="115"/>
      <c r="G9" s="115"/>
      <c r="H9" s="115"/>
      <c r="I9" s="115"/>
      <c r="J9" s="115"/>
    </row>
    <row r="11" spans="2:11" ht="18" x14ac:dyDescent="0.25">
      <c r="B11" s="22" t="s">
        <v>2</v>
      </c>
    </row>
    <row r="12" spans="2:11" s="9" customFormat="1" ht="8.25" x14ac:dyDescent="0.15"/>
    <row r="13" spans="2:11" ht="15" x14ac:dyDescent="0.25">
      <c r="B13" s="101" t="s">
        <v>3</v>
      </c>
      <c r="C13" s="102"/>
      <c r="D13" s="102"/>
      <c r="E13" s="102"/>
      <c r="F13" s="102"/>
      <c r="G13" s="102"/>
      <c r="H13" s="102"/>
      <c r="I13" s="102"/>
      <c r="J13" s="114"/>
    </row>
    <row r="14" spans="2:11" ht="30.75" customHeight="1" x14ac:dyDescent="0.2">
      <c r="B14" s="105" t="s">
        <v>114</v>
      </c>
      <c r="C14" s="105"/>
      <c r="D14" s="105"/>
      <c r="E14" s="105"/>
      <c r="F14" s="105"/>
      <c r="G14" s="105"/>
      <c r="H14" s="105"/>
      <c r="I14" s="105"/>
      <c r="J14" s="105"/>
      <c r="K14" s="70"/>
    </row>
    <row r="15" spans="2:11" ht="15" x14ac:dyDescent="0.25">
      <c r="B15" s="101" t="s">
        <v>4</v>
      </c>
      <c r="C15" s="102"/>
      <c r="D15" s="102"/>
      <c r="E15" s="102" t="s">
        <v>5</v>
      </c>
      <c r="F15" s="102"/>
      <c r="G15" s="102"/>
      <c r="H15" s="102"/>
      <c r="I15" s="102"/>
      <c r="J15" s="114"/>
    </row>
    <row r="16" spans="2:11" ht="30.75" customHeight="1" x14ac:dyDescent="0.2">
      <c r="B16" s="117" t="s">
        <v>112</v>
      </c>
      <c r="C16" s="118"/>
      <c r="D16" s="118"/>
      <c r="E16" s="118" t="s">
        <v>109</v>
      </c>
      <c r="F16" s="118"/>
      <c r="G16" s="118"/>
      <c r="H16" s="118"/>
      <c r="I16" s="118"/>
      <c r="J16" s="119"/>
    </row>
    <row r="17" spans="1:10" ht="15" x14ac:dyDescent="0.25">
      <c r="B17" s="101" t="s">
        <v>6</v>
      </c>
      <c r="C17" s="102"/>
      <c r="D17" s="102"/>
      <c r="E17" s="102" t="s">
        <v>7</v>
      </c>
      <c r="F17" s="102"/>
      <c r="G17" s="102"/>
      <c r="H17" s="102"/>
      <c r="I17" s="102"/>
      <c r="J17" s="114"/>
    </row>
    <row r="18" spans="1:10" ht="24.75" customHeight="1" x14ac:dyDescent="0.2">
      <c r="B18" s="117" t="s">
        <v>113</v>
      </c>
      <c r="C18" s="118"/>
      <c r="D18" s="118"/>
      <c r="E18" s="118" t="s">
        <v>116</v>
      </c>
      <c r="F18" s="118"/>
      <c r="G18" s="118"/>
      <c r="H18" s="118"/>
      <c r="I18" s="118"/>
      <c r="J18" s="119"/>
    </row>
    <row r="19" spans="1:10" ht="15" x14ac:dyDescent="0.25">
      <c r="B19" s="101" t="s">
        <v>8</v>
      </c>
      <c r="C19" s="102"/>
      <c r="D19" s="102"/>
      <c r="E19" s="102" t="s">
        <v>9</v>
      </c>
      <c r="F19" s="102"/>
      <c r="G19" s="102"/>
      <c r="H19" s="102"/>
      <c r="I19" s="102"/>
      <c r="J19" s="114"/>
    </row>
    <row r="20" spans="1:10" ht="25.5" customHeight="1" x14ac:dyDescent="0.2">
      <c r="B20" s="116"/>
      <c r="C20" s="110"/>
      <c r="D20" s="110"/>
      <c r="E20" s="109">
        <v>44076</v>
      </c>
      <c r="F20" s="110"/>
      <c r="G20" s="110"/>
      <c r="H20" s="110"/>
      <c r="I20" s="110"/>
      <c r="J20" s="111"/>
    </row>
    <row r="21" spans="1:10" ht="25.5" customHeight="1" x14ac:dyDescent="0.25">
      <c r="B21" s="82" t="s">
        <v>10</v>
      </c>
      <c r="C21" s="83"/>
      <c r="D21" s="83"/>
      <c r="E21" s="83"/>
      <c r="F21" s="83"/>
      <c r="G21" s="83"/>
      <c r="H21" s="83"/>
      <c r="I21" s="83"/>
      <c r="J21" s="84"/>
    </row>
    <row r="22" spans="1:10" ht="25.5" customHeight="1" x14ac:dyDescent="0.2">
      <c r="B22" s="88" t="s">
        <v>118</v>
      </c>
      <c r="C22" s="89"/>
      <c r="D22" s="89"/>
      <c r="E22" s="89"/>
      <c r="F22" s="89"/>
      <c r="G22" s="89"/>
      <c r="H22" s="89"/>
      <c r="I22" s="89"/>
      <c r="J22" s="90"/>
    </row>
    <row r="23" spans="1:10" ht="25.5" customHeight="1" x14ac:dyDescent="0.2">
      <c r="B23" s="88"/>
      <c r="C23" s="89"/>
      <c r="D23" s="89"/>
      <c r="E23" s="89"/>
      <c r="F23" s="89"/>
      <c r="G23" s="89"/>
      <c r="H23" s="89"/>
      <c r="I23" s="89"/>
      <c r="J23" s="90"/>
    </row>
    <row r="24" spans="1:10" ht="25.5" customHeight="1" x14ac:dyDescent="0.2">
      <c r="B24" s="91"/>
      <c r="C24" s="92"/>
      <c r="D24" s="92"/>
      <c r="E24" s="92"/>
      <c r="F24" s="92"/>
      <c r="G24" s="92"/>
      <c r="H24" s="92"/>
      <c r="I24" s="92"/>
      <c r="J24" s="93"/>
    </row>
    <row r="26" spans="1:10" ht="18" x14ac:dyDescent="0.25">
      <c r="B26" s="22" t="s">
        <v>11</v>
      </c>
    </row>
    <row r="27" spans="1:10" s="9" customFormat="1" ht="8.25" x14ac:dyDescent="0.15">
      <c r="B27" s="23"/>
      <c r="C27" s="13"/>
      <c r="D27" s="13"/>
      <c r="E27" s="13"/>
      <c r="F27" s="13"/>
    </row>
    <row r="28" spans="1:10" ht="22.5" customHeight="1" x14ac:dyDescent="0.35">
      <c r="A28" s="30"/>
      <c r="B28" s="106" t="s">
        <v>12</v>
      </c>
      <c r="C28" s="96"/>
      <c r="D28" s="96" t="s">
        <v>13</v>
      </c>
      <c r="E28" s="96"/>
      <c r="F28" s="96"/>
      <c r="G28" s="96"/>
      <c r="H28" s="96"/>
      <c r="I28" s="96"/>
      <c r="J28" s="94" t="s">
        <v>14</v>
      </c>
    </row>
    <row r="29" spans="1:10" ht="31.5" x14ac:dyDescent="0.35">
      <c r="A29" s="30"/>
      <c r="B29" s="107"/>
      <c r="C29" s="108"/>
      <c r="D29" s="69" t="s">
        <v>15</v>
      </c>
      <c r="E29" s="69" t="s">
        <v>16</v>
      </c>
      <c r="F29" s="69" t="s">
        <v>17</v>
      </c>
      <c r="G29" s="69" t="s">
        <v>18</v>
      </c>
      <c r="H29" s="73" t="s">
        <v>19</v>
      </c>
      <c r="I29" s="31" t="s">
        <v>20</v>
      </c>
      <c r="J29" s="95"/>
    </row>
    <row r="30" spans="1:10" ht="15.75" x14ac:dyDescent="0.25">
      <c r="B30" s="97" t="s">
        <v>21</v>
      </c>
      <c r="C30" s="98"/>
      <c r="D30" s="39">
        <f>ProposalScore+Equalities!J56</f>
        <v>6</v>
      </c>
      <c r="E30" s="39">
        <f ca="1">Equalities!F42</f>
        <v>3.8</v>
      </c>
      <c r="F30" s="40">
        <f ca="1">D30+E30</f>
        <v>9.8000000000000007</v>
      </c>
      <c r="G30" s="39">
        <f>Engagement!E24</f>
        <v>2.5</v>
      </c>
      <c r="H30" s="39">
        <f>Engagement!E10</f>
        <v>2</v>
      </c>
      <c r="I30" s="40">
        <f>G30+H30</f>
        <v>4.5</v>
      </c>
      <c r="J30" s="43" t="str">
        <f ca="1">IF(OR(F30&gt;=10,I30&gt;=10),"Yes","No")</f>
        <v>No</v>
      </c>
    </row>
    <row r="31" spans="1:10" ht="15.75" x14ac:dyDescent="0.25">
      <c r="B31" s="99" t="s">
        <v>22</v>
      </c>
      <c r="C31" s="100"/>
      <c r="D31" s="44"/>
      <c r="E31" s="45">
        <f>Environment!K38</f>
        <v>4.2</v>
      </c>
      <c r="F31" s="46">
        <f>E31</f>
        <v>4.2</v>
      </c>
      <c r="G31" s="45">
        <f>Engagement!E43</f>
        <v>5</v>
      </c>
      <c r="H31" s="45">
        <f>Engagement!E28</f>
        <v>4</v>
      </c>
      <c r="I31" s="46">
        <f>G31+H31</f>
        <v>9</v>
      </c>
      <c r="J31" s="47" t="str">
        <f>IF(OR(F31&gt;=5,I31&gt;=10),"Yes","No")</f>
        <v>No</v>
      </c>
    </row>
    <row r="32" spans="1:10" ht="20.100000000000001" customHeight="1" x14ac:dyDescent="0.2">
      <c r="B32" s="87"/>
      <c r="C32" s="87"/>
      <c r="D32" s="87"/>
      <c r="E32" s="87"/>
      <c r="F32" s="87"/>
      <c r="G32" s="87"/>
      <c r="H32" s="87"/>
      <c r="I32" s="87"/>
      <c r="J32" s="87"/>
    </row>
    <row r="34" spans="2:13" ht="18" x14ac:dyDescent="0.25">
      <c r="B34" s="22" t="s">
        <v>23</v>
      </c>
    </row>
    <row r="35" spans="2:13" s="9" customFormat="1" ht="8.25" x14ac:dyDescent="0.15">
      <c r="B35" s="23"/>
      <c r="C35" s="13"/>
      <c r="D35" s="13"/>
      <c r="E35" s="13"/>
      <c r="F35" s="13"/>
    </row>
    <row r="36" spans="2:13" ht="31.5" x14ac:dyDescent="0.2">
      <c r="B36" s="103" t="s">
        <v>24</v>
      </c>
      <c r="C36" s="104"/>
      <c r="D36" s="104"/>
      <c r="E36" s="104"/>
      <c r="F36" s="104"/>
      <c r="G36" s="104"/>
      <c r="H36" s="104"/>
      <c r="I36" s="104"/>
      <c r="J36" s="48" t="s">
        <v>25</v>
      </c>
      <c r="K36" s="8" t="s">
        <v>26</v>
      </c>
      <c r="L36" s="8" t="s">
        <v>27</v>
      </c>
    </row>
    <row r="37" spans="2:13" ht="15" x14ac:dyDescent="0.2">
      <c r="B37" s="112" t="s">
        <v>28</v>
      </c>
      <c r="C37" s="113"/>
      <c r="D37" s="113"/>
      <c r="E37" s="113"/>
      <c r="F37" s="113"/>
      <c r="G37" s="113"/>
      <c r="H37" s="113"/>
      <c r="I37" s="113"/>
      <c r="J37" s="49" t="s">
        <v>110</v>
      </c>
      <c r="K37" s="8">
        <v>6</v>
      </c>
      <c r="L37" s="8">
        <f t="shared" ref="L37:L43" si="0">IF(J37="Yes",K37,0)</f>
        <v>6</v>
      </c>
    </row>
    <row r="38" spans="2:13" ht="15" x14ac:dyDescent="0.2">
      <c r="B38" s="85" t="s">
        <v>29</v>
      </c>
      <c r="C38" s="86"/>
      <c r="D38" s="86"/>
      <c r="E38" s="86"/>
      <c r="F38" s="86"/>
      <c r="G38" s="86"/>
      <c r="H38" s="86"/>
      <c r="I38" s="86"/>
      <c r="J38" s="50" t="s">
        <v>111</v>
      </c>
      <c r="K38" s="8">
        <v>10</v>
      </c>
      <c r="L38" s="8">
        <f t="shared" si="0"/>
        <v>0</v>
      </c>
    </row>
    <row r="39" spans="2:13" ht="15" x14ac:dyDescent="0.2">
      <c r="B39" s="85" t="s">
        <v>30</v>
      </c>
      <c r="C39" s="86"/>
      <c r="D39" s="86"/>
      <c r="E39" s="86"/>
      <c r="F39" s="86"/>
      <c r="G39" s="86"/>
      <c r="H39" s="86"/>
      <c r="I39" s="86"/>
      <c r="J39" s="50" t="s">
        <v>111</v>
      </c>
      <c r="K39" s="8">
        <v>6</v>
      </c>
      <c r="L39" s="8">
        <f t="shared" si="0"/>
        <v>0</v>
      </c>
    </row>
    <row r="40" spans="2:13" ht="15" x14ac:dyDescent="0.2">
      <c r="B40" s="85" t="s">
        <v>31</v>
      </c>
      <c r="C40" s="86"/>
      <c r="D40" s="86"/>
      <c r="E40" s="86"/>
      <c r="F40" s="86"/>
      <c r="G40" s="86"/>
      <c r="H40" s="86"/>
      <c r="I40" s="86"/>
      <c r="J40" s="50" t="s">
        <v>110</v>
      </c>
      <c r="K40" s="8">
        <v>4</v>
      </c>
      <c r="L40" s="8">
        <f t="shared" si="0"/>
        <v>4</v>
      </c>
    </row>
    <row r="41" spans="2:13" ht="15" x14ac:dyDescent="0.2">
      <c r="B41" s="85" t="s">
        <v>32</v>
      </c>
      <c r="C41" s="86"/>
      <c r="D41" s="86"/>
      <c r="E41" s="86"/>
      <c r="F41" s="86"/>
      <c r="G41" s="86"/>
      <c r="H41" s="86"/>
      <c r="I41" s="86"/>
      <c r="J41" s="50" t="s">
        <v>110</v>
      </c>
      <c r="K41" s="8">
        <v>6</v>
      </c>
      <c r="L41" s="8">
        <f t="shared" si="0"/>
        <v>6</v>
      </c>
    </row>
    <row r="42" spans="2:13" ht="15" customHeight="1" x14ac:dyDescent="0.2">
      <c r="B42" s="76" t="s">
        <v>33</v>
      </c>
      <c r="C42" s="77"/>
      <c r="D42" s="77"/>
      <c r="E42" s="77"/>
      <c r="F42" s="77"/>
      <c r="G42" s="77"/>
      <c r="H42" s="77"/>
      <c r="I42" s="77"/>
      <c r="J42" s="80" t="s">
        <v>111</v>
      </c>
      <c r="K42" s="8"/>
      <c r="L42" s="8"/>
    </row>
    <row r="43" spans="2:13" ht="14.25" customHeight="1" x14ac:dyDescent="0.2">
      <c r="B43" s="78"/>
      <c r="C43" s="79"/>
      <c r="D43" s="79"/>
      <c r="E43" s="79"/>
      <c r="F43" s="79"/>
      <c r="G43" s="79"/>
      <c r="H43" s="79"/>
      <c r="I43" s="79"/>
      <c r="J43" s="81"/>
      <c r="K43" s="8">
        <v>8</v>
      </c>
      <c r="L43" s="8">
        <f t="shared" si="0"/>
        <v>0</v>
      </c>
    </row>
    <row r="44" spans="2:13" ht="15" customHeight="1" x14ac:dyDescent="0.25">
      <c r="B44" s="75"/>
      <c r="C44" s="75"/>
      <c r="D44" s="75"/>
      <c r="E44" s="75"/>
      <c r="F44" s="75"/>
      <c r="G44" s="75"/>
      <c r="H44" s="75"/>
      <c r="I44" s="75"/>
      <c r="J44" s="75"/>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13:D13"/>
    <mergeCell ref="B36:I36"/>
    <mergeCell ref="B14:J14"/>
    <mergeCell ref="B38:I38"/>
    <mergeCell ref="B28:C29"/>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s>
  <conditionalFormatting sqref="D30:E30 G30:H31 E31">
    <cfRule type="cellIs" dxfId="80" priority="13" stopIfTrue="1" operator="lessThanOrEqual">
      <formula>4</formula>
    </cfRule>
    <cfRule type="cellIs" dxfId="79" priority="14" stopIfTrue="1" operator="lessThanOrEqual">
      <formula>6</formula>
    </cfRule>
    <cfRule type="cellIs" dxfId="78" priority="23" stopIfTrue="1" operator="lessThanOrEqual">
      <formula>8</formula>
    </cfRule>
    <cfRule type="cellIs" dxfId="77" priority="24" operator="lessThanOrEqual">
      <formula>10</formula>
    </cfRule>
  </conditionalFormatting>
  <conditionalFormatting sqref="I30:I31">
    <cfRule type="cellIs" dxfId="76" priority="5" stopIfTrue="1" operator="lessThanOrEqual">
      <formula>8</formula>
    </cfRule>
    <cfRule type="cellIs" dxfId="75" priority="6" stopIfTrue="1" operator="lessThanOrEqual">
      <formula>12</formula>
    </cfRule>
    <cfRule type="cellIs" dxfId="74" priority="7" stopIfTrue="1" operator="lessThanOrEqual">
      <formula>16</formula>
    </cfRule>
    <cfRule type="cellIs" dxfId="73" priority="8" operator="lessThanOrEqual">
      <formula>20</formula>
    </cfRule>
  </conditionalFormatting>
  <conditionalFormatting sqref="F30">
    <cfRule type="cellIs" dxfId="72" priority="9" stopIfTrue="1" operator="lessThanOrEqual">
      <formula>8</formula>
    </cfRule>
    <cfRule type="cellIs" dxfId="71" priority="10" stopIfTrue="1" operator="lessThanOrEqual">
      <formula>12</formula>
    </cfRule>
    <cfRule type="cellIs" dxfId="70" priority="11" stopIfTrue="1" operator="lessThanOrEqual">
      <formula>16</formula>
    </cfRule>
    <cfRule type="cellIs" dxfId="69" priority="12" operator="lessThanOrEqual">
      <formula>20</formula>
    </cfRule>
  </conditionalFormatting>
  <conditionalFormatting sqref="F31">
    <cfRule type="cellIs" dxfId="68" priority="1" stopIfTrue="1" operator="lessThanOrEqual">
      <formula>4</formula>
    </cfRule>
    <cfRule type="cellIs" dxfId="67" priority="2" stopIfTrue="1" operator="lessThanOrEqual">
      <formula>6</formula>
    </cfRule>
    <cfRule type="cellIs" dxfId="66" priority="3" stopIfTrue="1" operator="lessThanOrEqual">
      <formula>8</formula>
    </cfRule>
    <cfRule type="cellIs" dxfId="65"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J37" sqref="J37"/>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34" t="s">
        <v>35</v>
      </c>
      <c r="C8" s="135"/>
      <c r="D8" s="135"/>
      <c r="E8" s="53" t="s">
        <v>36</v>
      </c>
    </row>
    <row r="9" spans="1:10" ht="34.5" customHeight="1" x14ac:dyDescent="0.25">
      <c r="B9" s="136"/>
      <c r="C9" s="137"/>
      <c r="D9" s="137"/>
      <c r="E9" s="54" t="s">
        <v>37</v>
      </c>
      <c r="F9" s="24" t="s">
        <v>27</v>
      </c>
      <c r="G9" s="24"/>
      <c r="H9" s="24"/>
      <c r="I9" s="24"/>
      <c r="J9" s="24"/>
    </row>
    <row r="10" spans="1:10" ht="30" customHeight="1" x14ac:dyDescent="0.2">
      <c r="B10" s="140" t="s">
        <v>38</v>
      </c>
      <c r="C10" s="141"/>
      <c r="D10" s="141"/>
      <c r="E10" s="55" t="s">
        <v>96</v>
      </c>
      <c r="F10" s="8">
        <f>IFERROR(VLOOKUP(E10,PositivityGrid,2,FALSE),0)</f>
        <v>0</v>
      </c>
    </row>
    <row r="11" spans="1:10" ht="30" customHeight="1" x14ac:dyDescent="0.2">
      <c r="B11" s="144" t="s">
        <v>39</v>
      </c>
      <c r="C11" s="145"/>
      <c r="D11" s="145"/>
      <c r="E11" s="56" t="s">
        <v>98</v>
      </c>
      <c r="F11" s="8">
        <f>IFERROR(VLOOKUP(E11,PositivityGrid,2,FALSE),0)</f>
        <v>2</v>
      </c>
    </row>
    <row r="12" spans="1:10" ht="30" customHeight="1" x14ac:dyDescent="0.2">
      <c r="B12" s="144" t="s">
        <v>40</v>
      </c>
      <c r="C12" s="145"/>
      <c r="D12" s="145"/>
      <c r="E12" s="56"/>
    </row>
    <row r="13" spans="1:10" ht="30" customHeight="1" x14ac:dyDescent="0.2">
      <c r="B13" s="142" t="s">
        <v>41</v>
      </c>
      <c r="C13" s="143"/>
      <c r="D13" s="143"/>
      <c r="E13" s="56" t="s">
        <v>96</v>
      </c>
      <c r="F13" s="8">
        <f>IFERROR(VLOOKUP(E13,PositivityGrid,2,FALSE),0)</f>
        <v>0</v>
      </c>
    </row>
    <row r="14" spans="1:10" ht="30" customHeight="1" x14ac:dyDescent="0.2">
      <c r="B14" s="146" t="s">
        <v>42</v>
      </c>
      <c r="C14" s="147"/>
      <c r="D14" s="147"/>
      <c r="E14" s="57" t="s">
        <v>97</v>
      </c>
      <c r="F14" s="8">
        <f>IFERROR(VLOOKUP(E14,PositivityGrid,2,FALSE),0)</f>
        <v>1</v>
      </c>
    </row>
    <row r="15" spans="1:10" ht="30" customHeight="1" x14ac:dyDescent="0.2">
      <c r="A15" s="70"/>
      <c r="B15" s="52"/>
      <c r="C15" s="52"/>
      <c r="D15" s="52"/>
      <c r="E15" s="36"/>
      <c r="F15" s="37"/>
      <c r="G15" s="37"/>
    </row>
    <row r="16" spans="1:10" ht="30" customHeight="1" x14ac:dyDescent="0.2">
      <c r="B16" s="138" t="s">
        <v>43</v>
      </c>
      <c r="C16" s="139"/>
      <c r="D16" s="139"/>
      <c r="E16" s="132" t="s">
        <v>37</v>
      </c>
    </row>
    <row r="17" spans="2:17" ht="37.5" customHeight="1" x14ac:dyDescent="0.2">
      <c r="B17" s="128" t="s">
        <v>44</v>
      </c>
      <c r="C17" s="129"/>
      <c r="D17" s="129"/>
      <c r="E17" s="133"/>
      <c r="Q17" s="3"/>
    </row>
    <row r="18" spans="2:17" ht="28.5" customHeight="1" x14ac:dyDescent="0.2">
      <c r="B18" s="130" t="s">
        <v>45</v>
      </c>
      <c r="C18" s="131"/>
      <c r="D18" s="58" t="s">
        <v>46</v>
      </c>
      <c r="E18" s="60" t="s">
        <v>97</v>
      </c>
      <c r="F18" s="8">
        <f t="shared" ref="F18:F38" si="0">IFERROR(VLOOKUP(E18,PositivityGrid,2,FALSE),0)</f>
        <v>1</v>
      </c>
    </row>
    <row r="19" spans="2:17" ht="28.5" customHeight="1" x14ac:dyDescent="0.2">
      <c r="B19" s="126"/>
      <c r="C19" s="127"/>
      <c r="D19" s="59" t="s">
        <v>47</v>
      </c>
      <c r="E19" s="61" t="s">
        <v>97</v>
      </c>
      <c r="F19" s="8">
        <f t="shared" si="0"/>
        <v>1</v>
      </c>
    </row>
    <row r="20" spans="2:17" ht="28.5" customHeight="1" x14ac:dyDescent="0.2">
      <c r="B20" s="124" t="s">
        <v>48</v>
      </c>
      <c r="C20" s="125"/>
      <c r="D20" s="58" t="s">
        <v>46</v>
      </c>
      <c r="E20" s="60" t="s">
        <v>98</v>
      </c>
      <c r="F20" s="8">
        <f t="shared" si="0"/>
        <v>2</v>
      </c>
    </row>
    <row r="21" spans="2:17" ht="28.5" customHeight="1" x14ac:dyDescent="0.2">
      <c r="B21" s="126"/>
      <c r="C21" s="127"/>
      <c r="D21" s="59" t="s">
        <v>47</v>
      </c>
      <c r="E21" s="61" t="s">
        <v>97</v>
      </c>
      <c r="F21" s="8">
        <f t="shared" si="0"/>
        <v>1</v>
      </c>
    </row>
    <row r="22" spans="2:17" ht="28.5" customHeight="1" x14ac:dyDescent="0.2">
      <c r="B22" s="120" t="s">
        <v>49</v>
      </c>
      <c r="C22" s="121"/>
      <c r="D22" s="58" t="s">
        <v>46</v>
      </c>
      <c r="E22" s="60" t="s">
        <v>98</v>
      </c>
      <c r="F22" s="8">
        <f t="shared" si="0"/>
        <v>2</v>
      </c>
    </row>
    <row r="23" spans="2:17" ht="28.5" customHeight="1" x14ac:dyDescent="0.2">
      <c r="B23" s="122"/>
      <c r="C23" s="123"/>
      <c r="D23" s="59" t="s">
        <v>47</v>
      </c>
      <c r="E23" s="61" t="s">
        <v>98</v>
      </c>
      <c r="F23" s="8">
        <f t="shared" si="0"/>
        <v>2</v>
      </c>
    </row>
    <row r="24" spans="2:17" ht="28.5" customHeight="1" x14ac:dyDescent="0.2">
      <c r="B24" s="120" t="s">
        <v>50</v>
      </c>
      <c r="C24" s="121"/>
      <c r="D24" s="58" t="s">
        <v>46</v>
      </c>
      <c r="E24" s="60" t="s">
        <v>98</v>
      </c>
      <c r="F24" s="8">
        <f t="shared" si="0"/>
        <v>2</v>
      </c>
    </row>
    <row r="25" spans="2:17" ht="28.5" customHeight="1" x14ac:dyDescent="0.2">
      <c r="B25" s="122"/>
      <c r="C25" s="123"/>
      <c r="D25" s="59" t="s">
        <v>47</v>
      </c>
      <c r="E25" s="61" t="s">
        <v>98</v>
      </c>
      <c r="F25" s="8">
        <f t="shared" si="0"/>
        <v>2</v>
      </c>
    </row>
    <row r="26" spans="2:17" ht="28.5" customHeight="1" x14ac:dyDescent="0.2">
      <c r="B26" s="120" t="s">
        <v>51</v>
      </c>
      <c r="C26" s="121"/>
      <c r="D26" s="58" t="s">
        <v>46</v>
      </c>
      <c r="E26" s="60" t="s">
        <v>98</v>
      </c>
      <c r="F26" s="8">
        <f t="shared" si="0"/>
        <v>2</v>
      </c>
    </row>
    <row r="27" spans="2:17" ht="28.5" customHeight="1" x14ac:dyDescent="0.2">
      <c r="B27" s="122"/>
      <c r="C27" s="123"/>
      <c r="D27" s="59" t="s">
        <v>47</v>
      </c>
      <c r="E27" s="61" t="s">
        <v>98</v>
      </c>
      <c r="F27" s="8">
        <f t="shared" si="0"/>
        <v>2</v>
      </c>
    </row>
    <row r="28" spans="2:17" ht="28.5" customHeight="1" x14ac:dyDescent="0.2">
      <c r="B28" s="124" t="s">
        <v>52</v>
      </c>
      <c r="C28" s="125"/>
      <c r="D28" s="58" t="s">
        <v>46</v>
      </c>
      <c r="E28" s="60" t="s">
        <v>98</v>
      </c>
      <c r="F28" s="8">
        <f t="shared" si="0"/>
        <v>2</v>
      </c>
    </row>
    <row r="29" spans="2:17" ht="28.5" customHeight="1" x14ac:dyDescent="0.2">
      <c r="B29" s="126"/>
      <c r="C29" s="127"/>
      <c r="D29" s="59" t="s">
        <v>47</v>
      </c>
      <c r="E29" s="61" t="s">
        <v>97</v>
      </c>
      <c r="F29" s="8">
        <f t="shared" si="0"/>
        <v>1</v>
      </c>
    </row>
    <row r="30" spans="2:17" ht="28.5" customHeight="1" x14ac:dyDescent="0.2">
      <c r="B30" s="120" t="s">
        <v>53</v>
      </c>
      <c r="C30" s="121"/>
      <c r="D30" s="58" t="s">
        <v>46</v>
      </c>
      <c r="E30" s="60" t="s">
        <v>98</v>
      </c>
      <c r="F30" s="8">
        <f t="shared" si="0"/>
        <v>2</v>
      </c>
    </row>
    <row r="31" spans="2:17" ht="28.5" customHeight="1" x14ac:dyDescent="0.2">
      <c r="B31" s="122"/>
      <c r="C31" s="123"/>
      <c r="D31" s="59" t="s">
        <v>47</v>
      </c>
      <c r="E31" s="61" t="s">
        <v>98</v>
      </c>
      <c r="F31" s="8">
        <f t="shared" si="0"/>
        <v>2</v>
      </c>
    </row>
    <row r="32" spans="2:17" ht="28.5" customHeight="1" x14ac:dyDescent="0.2">
      <c r="B32" s="124" t="s">
        <v>54</v>
      </c>
      <c r="C32" s="125"/>
      <c r="D32" s="58" t="s">
        <v>46</v>
      </c>
      <c r="E32" s="60" t="s">
        <v>98</v>
      </c>
      <c r="F32" s="8">
        <f t="shared" si="0"/>
        <v>2</v>
      </c>
    </row>
    <row r="33" spans="2:10" ht="28.5" customHeight="1" x14ac:dyDescent="0.2">
      <c r="B33" s="126"/>
      <c r="C33" s="127"/>
      <c r="D33" s="59" t="s">
        <v>47</v>
      </c>
      <c r="E33" s="61" t="s">
        <v>98</v>
      </c>
      <c r="F33" s="8">
        <f t="shared" si="0"/>
        <v>2</v>
      </c>
    </row>
    <row r="34" spans="2:10" ht="28.5" customHeight="1" x14ac:dyDescent="0.2">
      <c r="B34" s="120" t="s">
        <v>55</v>
      </c>
      <c r="C34" s="121"/>
      <c r="D34" s="58" t="s">
        <v>46</v>
      </c>
      <c r="E34" s="60" t="s">
        <v>98</v>
      </c>
      <c r="F34" s="8">
        <f t="shared" si="0"/>
        <v>2</v>
      </c>
    </row>
    <row r="35" spans="2:10" ht="28.5" customHeight="1" x14ac:dyDescent="0.2">
      <c r="B35" s="122"/>
      <c r="C35" s="123"/>
      <c r="D35" s="59" t="s">
        <v>47</v>
      </c>
      <c r="E35" s="61" t="s">
        <v>98</v>
      </c>
      <c r="F35" s="8">
        <f t="shared" si="0"/>
        <v>2</v>
      </c>
    </row>
    <row r="36" spans="2:10" ht="28.5" customHeight="1" x14ac:dyDescent="0.2">
      <c r="B36" s="120" t="s">
        <v>56</v>
      </c>
      <c r="C36" s="121"/>
      <c r="D36" s="58" t="s">
        <v>46</v>
      </c>
      <c r="E36" s="60" t="s">
        <v>98</v>
      </c>
      <c r="F36" s="8">
        <f t="shared" si="0"/>
        <v>2</v>
      </c>
    </row>
    <row r="37" spans="2:10" ht="28.5" customHeight="1" x14ac:dyDescent="0.2">
      <c r="B37" s="122"/>
      <c r="C37" s="123"/>
      <c r="D37" s="59" t="s">
        <v>47</v>
      </c>
      <c r="E37" s="61" t="s">
        <v>96</v>
      </c>
      <c r="F37" s="8">
        <f t="shared" si="0"/>
        <v>0</v>
      </c>
    </row>
    <row r="38" spans="2:10" ht="28.5" customHeight="1" x14ac:dyDescent="0.2">
      <c r="B38" s="120" t="s">
        <v>57</v>
      </c>
      <c r="C38" s="121"/>
      <c r="D38" s="58" t="s">
        <v>46</v>
      </c>
      <c r="E38" s="60" t="s">
        <v>98</v>
      </c>
      <c r="F38" s="8">
        <f t="shared" si="0"/>
        <v>2</v>
      </c>
    </row>
    <row r="39" spans="2:10" ht="28.5" customHeight="1" x14ac:dyDescent="0.2">
      <c r="B39" s="122"/>
      <c r="C39" s="123"/>
      <c r="D39" s="59" t="s">
        <v>47</v>
      </c>
      <c r="E39" s="61" t="s">
        <v>97</v>
      </c>
      <c r="F39" s="8">
        <f ca="1">IFERROR(VLOO+F18:F38KUP(E39,PositivityGrid,2,FALSE),0)</f>
        <v>0</v>
      </c>
    </row>
    <row r="41" spans="2:10" ht="15" x14ac:dyDescent="0.25">
      <c r="F41" s="29">
        <f ca="1">SUM(F10:F39)</f>
        <v>39</v>
      </c>
      <c r="G41" s="38" t="s">
        <v>58</v>
      </c>
      <c r="H41" s="1"/>
      <c r="I41" s="38"/>
      <c r="J41" s="1"/>
    </row>
    <row r="42" spans="2:10" x14ac:dyDescent="0.2">
      <c r="F42" s="8">
        <f ca="1">ROUND(F41/10.4,1)</f>
        <v>3.8</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64" priority="6" operator="equal">
      <formula>"Very negative"</formula>
    </cfRule>
    <cfRule type="expression" dxfId="63" priority="7">
      <formula>OR(E18="Negative",E18="Not Known")</formula>
    </cfRule>
    <cfRule type="cellIs" dxfId="62" priority="8" operator="equal">
      <formula>"Neutral"</formula>
    </cfRule>
    <cfRule type="cellIs" dxfId="61" priority="9" operator="equal">
      <formula>"Positive"</formula>
    </cfRule>
    <cfRule type="cellIs" dxfId="60" priority="10" operator="equal">
      <formula>"Very Positive"</formula>
    </cfRule>
  </conditionalFormatting>
  <conditionalFormatting sqref="E10:E11 E13:E15">
    <cfRule type="cellIs" dxfId="59" priority="1" operator="equal">
      <formula>"Very negative"</formula>
    </cfRule>
    <cfRule type="expression" dxfId="58" priority="2">
      <formula>OR(E10="Negative",E10="Not Known")</formula>
    </cfRule>
    <cfRule type="cellIs" dxfId="57" priority="3" operator="equal">
      <formula>"Neutral"</formula>
    </cfRule>
    <cfRule type="cellIs" dxfId="56" priority="4" operator="equal">
      <formula>"Positive"</formula>
    </cfRule>
    <cfRule type="cellIs" dxfId="55"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0" activePane="bottomLeft" state="frozen"/>
      <selection activeCell="B5" sqref="B5"/>
      <selection pane="bottomLeft" activeCell="M20" sqref="M20"/>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1" t="s">
        <v>35</v>
      </c>
      <c r="C8" s="152"/>
      <c r="D8" s="152"/>
      <c r="E8" s="71"/>
      <c r="F8" s="17" t="s">
        <v>36</v>
      </c>
    </row>
    <row r="9" spans="1:18" ht="34.5" customHeight="1" x14ac:dyDescent="0.25">
      <c r="B9" s="151"/>
      <c r="C9" s="152"/>
      <c r="D9" s="152"/>
      <c r="E9" s="71"/>
      <c r="F9" s="16" t="s">
        <v>37</v>
      </c>
      <c r="G9" s="24">
        <f>SUM(G10:G13)</f>
        <v>6</v>
      </c>
      <c r="H9" s="24"/>
      <c r="I9" s="24"/>
      <c r="J9" s="24"/>
      <c r="K9" s="24"/>
    </row>
    <row r="10" spans="1:18" ht="30" customHeight="1" x14ac:dyDescent="0.2">
      <c r="B10" s="140" t="s">
        <v>60</v>
      </c>
      <c r="C10" s="141"/>
      <c r="D10" s="141"/>
      <c r="E10" s="141"/>
      <c r="F10" s="62" t="s">
        <v>97</v>
      </c>
      <c r="G10" s="8">
        <f>IFERROR(VLOOKUP(F10,PositivityGrid,2,FALSE),0)</f>
        <v>1</v>
      </c>
    </row>
    <row r="11" spans="1:18" ht="30" customHeight="1" x14ac:dyDescent="0.2">
      <c r="B11" s="144" t="s">
        <v>61</v>
      </c>
      <c r="C11" s="145"/>
      <c r="D11" s="145"/>
      <c r="E11" s="145"/>
      <c r="F11" s="63" t="s">
        <v>97</v>
      </c>
      <c r="G11" s="8">
        <f>IFERROR(VLOOKUP(F11,PositivityGrid,2,FALSE),0)</f>
        <v>1</v>
      </c>
    </row>
    <row r="12" spans="1:18" ht="30" customHeight="1" x14ac:dyDescent="0.2">
      <c r="B12" s="144" t="s">
        <v>62</v>
      </c>
      <c r="C12" s="145"/>
      <c r="D12" s="145"/>
      <c r="E12" s="145"/>
      <c r="F12" s="63" t="s">
        <v>98</v>
      </c>
      <c r="G12" s="8">
        <f>IFERROR(VLOOKUP(F12,PositivityGrid,2,FALSE),0)</f>
        <v>2</v>
      </c>
    </row>
    <row r="13" spans="1:18" ht="30" customHeight="1" x14ac:dyDescent="0.2">
      <c r="B13" s="157" t="s">
        <v>63</v>
      </c>
      <c r="C13" s="158"/>
      <c r="D13" s="158"/>
      <c r="E13" s="158"/>
      <c r="F13" s="51" t="s">
        <v>98</v>
      </c>
      <c r="G13" s="8">
        <f>IFERROR(VLOOKUP(F13,PositivityGrid,2,FALSE),0)</f>
        <v>2</v>
      </c>
    </row>
    <row r="14" spans="1:18" s="9" customFormat="1" ht="8.25" x14ac:dyDescent="0.15">
      <c r="B14" s="33"/>
      <c r="C14" s="34"/>
      <c r="D14" s="34"/>
      <c r="E14" s="34"/>
      <c r="F14" s="35"/>
      <c r="G14" s="10"/>
      <c r="H14" s="10"/>
      <c r="I14" s="10"/>
      <c r="J14" s="10"/>
      <c r="K14" s="10"/>
      <c r="L14" s="10"/>
      <c r="M14" s="10"/>
    </row>
    <row r="15" spans="1:18" ht="23.25" x14ac:dyDescent="0.35">
      <c r="A15" s="30"/>
      <c r="B15" s="148" t="s">
        <v>64</v>
      </c>
      <c r="C15" s="149"/>
      <c r="D15" s="149"/>
      <c r="E15" s="149"/>
      <c r="F15" s="150"/>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53" t="s">
        <v>69</v>
      </c>
      <c r="C17" s="154"/>
      <c r="D17" s="32" t="s">
        <v>97</v>
      </c>
      <c r="E17" s="32" t="s">
        <v>98</v>
      </c>
      <c r="F17" s="18" t="s">
        <v>97</v>
      </c>
      <c r="G17" s="8">
        <f>IFERROR(VLOOKUP(D17,PositivityGrid,2,FALSE),0)</f>
        <v>1</v>
      </c>
      <c r="H17" s="8">
        <f>IFERROR(VLOOKUP(E17,PositivityGrid,2,FALSE),0)</f>
        <v>2</v>
      </c>
      <c r="I17" s="8">
        <f>IFERROR(VLOOKUP(F17,PositivityGrid,2,FALSE),0)</f>
        <v>1</v>
      </c>
      <c r="J17" s="21">
        <f>SUM(G17:I17)</f>
        <v>4</v>
      </c>
    </row>
    <row r="18" spans="2:10" ht="30" customHeight="1" x14ac:dyDescent="0.25">
      <c r="B18" s="155"/>
      <c r="C18" s="156"/>
      <c r="D18" s="41" t="str">
        <f>"Score: "&amp;G17</f>
        <v>Score: 1</v>
      </c>
      <c r="E18" s="41" t="str">
        <f t="shared" ref="E18:F18" si="0">"Score: "&amp;H17</f>
        <v>Score: 2</v>
      </c>
      <c r="F18" s="42" t="str">
        <f t="shared" si="0"/>
        <v>Score: 1</v>
      </c>
      <c r="J18" s="21"/>
    </row>
    <row r="19" spans="2:10" ht="30" customHeight="1" x14ac:dyDescent="0.25">
      <c r="B19" s="153" t="s">
        <v>70</v>
      </c>
      <c r="C19" s="154"/>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55"/>
      <c r="C20" s="156"/>
      <c r="D20" s="41" t="str">
        <f>"Score: "&amp;G19</f>
        <v>Score: 2</v>
      </c>
      <c r="E20" s="41" t="str">
        <f t="shared" ref="E20" si="2">"Score: "&amp;H19</f>
        <v>Score: 2</v>
      </c>
      <c r="F20" s="42" t="str">
        <f t="shared" ref="F20" si="3">"Score: "&amp;I19</f>
        <v>Score: 2</v>
      </c>
      <c r="J20" s="21"/>
    </row>
    <row r="21" spans="2:10" ht="30" customHeight="1" x14ac:dyDescent="0.25">
      <c r="B21" s="153" t="s">
        <v>71</v>
      </c>
      <c r="C21" s="154"/>
      <c r="D21" s="32" t="s">
        <v>98</v>
      </c>
      <c r="E21" s="74"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55"/>
      <c r="C22" s="156"/>
      <c r="D22" s="41" t="str">
        <f>"Score: "&amp;G21</f>
        <v>Score: 2</v>
      </c>
      <c r="E22" s="41" t="str">
        <f t="shared" ref="E22" si="4">"Score: "&amp;H21</f>
        <v>Score: 2</v>
      </c>
      <c r="F22" s="42" t="str">
        <f t="shared" ref="F22" si="5">"Score: "&amp;I21</f>
        <v>Score: 2</v>
      </c>
      <c r="J22" s="21"/>
    </row>
    <row r="23" spans="2:10" ht="30" customHeight="1" x14ac:dyDescent="0.25">
      <c r="B23" s="153" t="s">
        <v>72</v>
      </c>
      <c r="C23" s="154"/>
      <c r="D23" s="32" t="s">
        <v>97</v>
      </c>
      <c r="E23" s="74" t="s">
        <v>98</v>
      </c>
      <c r="F23" s="18" t="s">
        <v>98</v>
      </c>
      <c r="G23" s="8">
        <f>IFERROR(VLOOKUP(D23,PositivityGrid,2,FALSE),0)</f>
        <v>1</v>
      </c>
      <c r="H23" s="8">
        <f>IFERROR(VLOOKUP(E23,PositivityGrid,2,FALSE),0)</f>
        <v>2</v>
      </c>
      <c r="I23" s="8">
        <f>IFERROR(VLOOKUP(F23,PositivityGrid,2,FALSE),0)</f>
        <v>2</v>
      </c>
      <c r="J23" s="21">
        <f t="shared" si="1"/>
        <v>5</v>
      </c>
    </row>
    <row r="24" spans="2:10" ht="30" customHeight="1" x14ac:dyDescent="0.25">
      <c r="B24" s="155"/>
      <c r="C24" s="156"/>
      <c r="D24" s="41" t="str">
        <f>"Score: "&amp;G23</f>
        <v>Score: 1</v>
      </c>
      <c r="E24" s="41" t="str">
        <f t="shared" ref="E24" si="6">"Score: "&amp;H23</f>
        <v>Score: 2</v>
      </c>
      <c r="F24" s="42" t="str">
        <f t="shared" ref="F24" si="7">"Score: "&amp;I23</f>
        <v>Score: 2</v>
      </c>
      <c r="J24" s="21"/>
    </row>
    <row r="25" spans="2:10" ht="30" customHeight="1" x14ac:dyDescent="0.25">
      <c r="B25" s="153" t="s">
        <v>73</v>
      </c>
      <c r="C25" s="154"/>
      <c r="D25" s="32" t="s">
        <v>98</v>
      </c>
      <c r="E25" s="74"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55"/>
      <c r="C26" s="156"/>
      <c r="D26" s="41" t="str">
        <f>"Score: "&amp;G25</f>
        <v>Score: 2</v>
      </c>
      <c r="E26" s="41" t="str">
        <f t="shared" ref="E26" si="8">"Score: "&amp;H25</f>
        <v>Score: 2</v>
      </c>
      <c r="F26" s="42" t="str">
        <f t="shared" ref="F26" si="9">"Score: "&amp;I25</f>
        <v>Score: 2</v>
      </c>
      <c r="J26" s="21"/>
    </row>
    <row r="27" spans="2:10" ht="30" customHeight="1" x14ac:dyDescent="0.25">
      <c r="B27" s="153" t="s">
        <v>74</v>
      </c>
      <c r="C27" s="154"/>
      <c r="D27" s="32" t="s">
        <v>98</v>
      </c>
      <c r="E27" s="74"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55"/>
      <c r="C28" s="156"/>
      <c r="D28" s="41" t="str">
        <f>"Score: "&amp;G27</f>
        <v>Score: 2</v>
      </c>
      <c r="E28" s="41" t="str">
        <f t="shared" ref="E28" si="10">"Score: "&amp;H27</f>
        <v>Score: 2</v>
      </c>
      <c r="F28" s="42" t="str">
        <f t="shared" ref="F28" si="11">"Score: "&amp;I27</f>
        <v>Score: 2</v>
      </c>
      <c r="J28" s="21"/>
    </row>
    <row r="29" spans="2:10" ht="30" customHeight="1" x14ac:dyDescent="0.25">
      <c r="B29" s="153" t="s">
        <v>75</v>
      </c>
      <c r="C29" s="154"/>
      <c r="D29" s="32" t="s">
        <v>98</v>
      </c>
      <c r="E29" s="74"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25">
      <c r="B30" s="155"/>
      <c r="C30" s="156"/>
      <c r="D30" s="41" t="str">
        <f>"Score: "&amp;G29</f>
        <v>Score: 2</v>
      </c>
      <c r="E30" s="41" t="str">
        <f t="shared" ref="E30" si="12">"Score: "&amp;H29</f>
        <v>Score: 2</v>
      </c>
      <c r="F30" s="42" t="str">
        <f t="shared" ref="F30" si="13">"Score: "&amp;I29</f>
        <v>Score: 2</v>
      </c>
      <c r="J30" s="21"/>
    </row>
    <row r="31" spans="2:10" ht="30" customHeight="1" x14ac:dyDescent="0.25">
      <c r="B31" s="153" t="s">
        <v>76</v>
      </c>
      <c r="C31" s="154"/>
      <c r="D31" s="32" t="s">
        <v>97</v>
      </c>
      <c r="E31" s="74" t="s">
        <v>98</v>
      </c>
      <c r="F31" s="18" t="s">
        <v>98</v>
      </c>
      <c r="G31" s="8">
        <f>IFERROR(VLOOKUP(D31,PositivityGrid,2,FALSE),0)</f>
        <v>1</v>
      </c>
      <c r="H31" s="8">
        <f>IFERROR(VLOOKUP(E31,PositivityGrid,2,FALSE),0)</f>
        <v>2</v>
      </c>
      <c r="I31" s="8">
        <f>IFERROR(VLOOKUP(F31,PositivityGrid,2,FALSE),0)</f>
        <v>2</v>
      </c>
      <c r="J31" s="21">
        <f t="shared" si="1"/>
        <v>5</v>
      </c>
    </row>
    <row r="32" spans="2:10" ht="30" customHeight="1" x14ac:dyDescent="0.25">
      <c r="B32" s="155"/>
      <c r="C32" s="156"/>
      <c r="D32" s="41" t="str">
        <f>"Score: "&amp;G31</f>
        <v>Score: 1</v>
      </c>
      <c r="E32" s="41" t="str">
        <f t="shared" ref="E32" si="14">"Score: "&amp;H31</f>
        <v>Score: 2</v>
      </c>
      <c r="F32" s="42" t="str">
        <f t="shared" ref="F32" si="15">"Score: "&amp;I31</f>
        <v>Score: 2</v>
      </c>
      <c r="J32" s="21"/>
    </row>
    <row r="33" spans="2:11" ht="30" customHeight="1" x14ac:dyDescent="0.25">
      <c r="B33" s="153" t="s">
        <v>77</v>
      </c>
      <c r="C33" s="154"/>
      <c r="D33" s="32" t="s">
        <v>98</v>
      </c>
      <c r="E33" s="74"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5"/>
      <c r="C34" s="156"/>
      <c r="D34" s="41" t="str">
        <f>"Score: "&amp;G33</f>
        <v>Score: 2</v>
      </c>
      <c r="E34" s="41" t="str">
        <f t="shared" ref="E34" si="16">"Score: "&amp;H33</f>
        <v>Score: 2</v>
      </c>
      <c r="F34" s="42" t="str">
        <f t="shared" ref="F34" si="17">"Score: "&amp;I33</f>
        <v>Score: 2</v>
      </c>
      <c r="J34" s="21"/>
    </row>
    <row r="35" spans="2:11" ht="15" x14ac:dyDescent="0.25">
      <c r="G35" s="21">
        <f>SUM(G17:G34)</f>
        <v>15</v>
      </c>
      <c r="H35" s="21">
        <f>SUM(H17:H34)</f>
        <v>18</v>
      </c>
      <c r="I35" s="21">
        <f>SUM(I17:I34)</f>
        <v>17</v>
      </c>
      <c r="J35" s="21">
        <f>SUM(J17:J34)</f>
        <v>50</v>
      </c>
      <c r="K35" s="21" t="s">
        <v>78</v>
      </c>
    </row>
    <row r="37" spans="2:11" x14ac:dyDescent="0.2">
      <c r="I37" s="159" t="s">
        <v>58</v>
      </c>
      <c r="J37" s="160"/>
      <c r="K37" s="25">
        <f>J35+G9</f>
        <v>56</v>
      </c>
    </row>
    <row r="38" spans="2:11" x14ac:dyDescent="0.2">
      <c r="I38" s="8" t="s">
        <v>59</v>
      </c>
      <c r="K38" s="8">
        <f>ROUND(K37/13.2,1)</f>
        <v>4.2</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54" priority="46" operator="equal">
      <formula>"Very negative"</formula>
    </cfRule>
    <cfRule type="expression" dxfId="53" priority="47">
      <formula>OR(D17="Negative",D17="Not Known")</formula>
    </cfRule>
    <cfRule type="cellIs" dxfId="52" priority="48" operator="equal">
      <formula>"Neutral"</formula>
    </cfRule>
    <cfRule type="cellIs" dxfId="51" priority="49" operator="equal">
      <formula>"Positive"</formula>
    </cfRule>
    <cfRule type="cellIs" dxfId="50" priority="50" operator="equal">
      <formula>"Very Positive"</formula>
    </cfRule>
  </conditionalFormatting>
  <conditionalFormatting sqref="D19:F19">
    <cfRule type="cellIs" dxfId="49" priority="41" operator="equal">
      <formula>"Very negative"</formula>
    </cfRule>
    <cfRule type="expression" dxfId="48" priority="42">
      <formula>OR(D19="Negative",D19="Not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23 F23">
    <cfRule type="cellIs" dxfId="44" priority="31" operator="equal">
      <formula>"Very negative"</formula>
    </cfRule>
    <cfRule type="expression" dxfId="43" priority="32">
      <formula>OR(D23="Negative",D23="Not Known")</formula>
    </cfRule>
    <cfRule type="cellIs" dxfId="42" priority="33" operator="equal">
      <formula>"Neutral"</formula>
    </cfRule>
    <cfRule type="cellIs" dxfId="41" priority="34" operator="equal">
      <formula>"Positive"</formula>
    </cfRule>
    <cfRule type="cellIs" dxfId="40" priority="35" operator="equal">
      <formula>"Very Positive"</formula>
    </cfRule>
  </conditionalFormatting>
  <conditionalFormatting sqref="D25 F25">
    <cfRule type="cellIs" dxfId="39" priority="26" operator="equal">
      <formula>"Very negative"</formula>
    </cfRule>
    <cfRule type="expression" dxfId="38" priority="27">
      <formula>OR(D25="Negative",D25="Not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7 F27">
    <cfRule type="cellIs" dxfId="34" priority="21" operator="equal">
      <formula>"Very negative"</formula>
    </cfRule>
    <cfRule type="expression" dxfId="33" priority="22">
      <formula>OR(D27="Negative",D27="Not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9 F29">
    <cfRule type="cellIs" dxfId="29" priority="16" operator="equal">
      <formula>"Very negative"</formula>
    </cfRule>
    <cfRule type="expression" dxfId="28" priority="17">
      <formula>OR(D29="Negative",D29="Not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31 F31">
    <cfRule type="cellIs" dxfId="24" priority="11" operator="equal">
      <formula>"Very negative"</formula>
    </cfRule>
    <cfRule type="expression" dxfId="23" priority="12">
      <formula>OR(D31="Negative",D31="Not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3 F33">
    <cfRule type="cellIs" dxfId="19" priority="6" operator="equal">
      <formula>"Very negative"</formula>
    </cfRule>
    <cfRule type="expression" dxfId="18" priority="7">
      <formula>OR(D33="Negative",D33="Not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21 F10:F13 F21">
    <cfRule type="cellIs" dxfId="14" priority="36" operator="equal">
      <formula>"Very negative"</formula>
    </cfRule>
    <cfRule type="expression" dxfId="13" priority="37">
      <formula>OR(D10="Negative",D10="Not Known")</formula>
    </cfRule>
    <cfRule type="cellIs" dxfId="12" priority="38" operator="equal">
      <formula>"Neutral"</formula>
    </cfRule>
    <cfRule type="cellIs" dxfId="11" priority="39" operator="equal">
      <formula>"Positive"</formula>
    </cfRule>
    <cfRule type="cellIs" dxfId="10" priority="40" operator="equal">
      <formula>"Very Positive"</formula>
    </cfRule>
  </conditionalFormatting>
  <conditionalFormatting sqref="E33 E31 E29 E27 E25 E23 E21">
    <cfRule type="cellIs" dxfId="9" priority="1" operator="equal">
      <formula>"Very negative"</formula>
    </cfRule>
    <cfRule type="expression" dxfId="8" priority="2">
      <formula>OR(E21="Negative",E21="Not Known")</formula>
    </cfRule>
    <cfRule type="cellIs" dxfId="7" priority="3" operator="equal">
      <formula>"Neutral"</formula>
    </cfRule>
    <cfRule type="cellIs" dxfId="6" priority="4" operator="equal">
      <formula>"Positive"</formula>
    </cfRule>
    <cfRule type="cellIs" dxfId="5" priority="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tabSelected="1" zoomScaleNormal="100" zoomScaleSheetLayoutView="100" workbookViewId="0">
      <pane ySplit="7" topLeftCell="A8" activePane="bottomLeft" state="frozen"/>
      <selection activeCell="B5" sqref="B5"/>
      <selection pane="bottomLeft" activeCell="I35" sqref="I35"/>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75" t="s">
        <v>79</v>
      </c>
      <c r="C8" s="175"/>
      <c r="D8" s="7" t="s">
        <v>25</v>
      </c>
    </row>
    <row r="9" spans="2:18" s="9" customFormat="1" ht="8.25" x14ac:dyDescent="0.15">
      <c r="B9" s="176"/>
      <c r="C9" s="176"/>
      <c r="D9" s="13"/>
      <c r="E9" s="10"/>
      <c r="F9" s="10"/>
      <c r="G9" s="10"/>
      <c r="H9" s="10"/>
      <c r="I9" s="10"/>
      <c r="J9" s="10"/>
    </row>
    <row r="10" spans="2:18" ht="15" x14ac:dyDescent="0.25">
      <c r="B10" s="177" t="s">
        <v>80</v>
      </c>
      <c r="C10" s="178"/>
      <c r="D10" s="179"/>
      <c r="E10" s="21">
        <f>SUBTOTAL(9,E11:E15)</f>
        <v>2</v>
      </c>
    </row>
    <row r="11" spans="2:18" ht="30" customHeight="1" x14ac:dyDescent="0.2">
      <c r="B11" s="173" t="s">
        <v>81</v>
      </c>
      <c r="C11" s="174"/>
      <c r="D11" s="68" t="s">
        <v>103</v>
      </c>
      <c r="E11" s="8">
        <f>IF($D11="YES",0,2)</f>
        <v>2</v>
      </c>
    </row>
    <row r="12" spans="2:18" ht="30" customHeight="1" x14ac:dyDescent="0.2">
      <c r="B12" s="170" t="s">
        <v>82</v>
      </c>
      <c r="C12" s="26" t="s">
        <v>83</v>
      </c>
      <c r="D12" s="65" t="s">
        <v>102</v>
      </c>
      <c r="E12" s="8">
        <f t="shared" ref="E12:E15" si="0">IF($D12="YES",0,2)</f>
        <v>0</v>
      </c>
      <c r="P12" s="4"/>
      <c r="Q12" s="4"/>
      <c r="R12" s="4"/>
    </row>
    <row r="13" spans="2:18" ht="30" customHeight="1" x14ac:dyDescent="0.2">
      <c r="B13" s="171"/>
      <c r="C13" s="27" t="s">
        <v>84</v>
      </c>
      <c r="D13" s="66" t="s">
        <v>102</v>
      </c>
      <c r="E13" s="8">
        <f t="shared" si="0"/>
        <v>0</v>
      </c>
      <c r="P13" s="4"/>
      <c r="Q13" s="4"/>
      <c r="R13" s="4"/>
    </row>
    <row r="14" spans="2:18" ht="30" customHeight="1" x14ac:dyDescent="0.2">
      <c r="B14" s="171"/>
      <c r="C14" s="27" t="s">
        <v>85</v>
      </c>
      <c r="D14" s="66" t="s">
        <v>102</v>
      </c>
      <c r="E14" s="8">
        <f t="shared" si="0"/>
        <v>0</v>
      </c>
    </row>
    <row r="15" spans="2:18" ht="30" customHeight="1" x14ac:dyDescent="0.2">
      <c r="B15" s="172"/>
      <c r="C15" s="15" t="s">
        <v>86</v>
      </c>
      <c r="D15" s="67" t="s">
        <v>102</v>
      </c>
      <c r="E15" s="8">
        <f t="shared" si="0"/>
        <v>0</v>
      </c>
    </row>
    <row r="16" spans="2:18" x14ac:dyDescent="0.2">
      <c r="B16" s="161" t="s">
        <v>108</v>
      </c>
      <c r="C16" s="162"/>
      <c r="D16" s="163"/>
    </row>
    <row r="17" spans="2:10" ht="15" customHeight="1" x14ac:dyDescent="0.2">
      <c r="B17" s="164" t="s">
        <v>115</v>
      </c>
      <c r="C17" s="165"/>
      <c r="D17" s="166"/>
    </row>
    <row r="18" spans="2:10" x14ac:dyDescent="0.2">
      <c r="B18" s="164"/>
      <c r="C18" s="165"/>
      <c r="D18" s="166"/>
    </row>
    <row r="19" spans="2:10" x14ac:dyDescent="0.2">
      <c r="B19" s="164"/>
      <c r="C19" s="165"/>
      <c r="D19" s="166"/>
    </row>
    <row r="20" spans="2:10" x14ac:dyDescent="0.2">
      <c r="B20" s="164"/>
      <c r="C20" s="165"/>
      <c r="D20" s="166"/>
    </row>
    <row r="21" spans="2:10" x14ac:dyDescent="0.2">
      <c r="B21" s="164"/>
      <c r="C21" s="165"/>
      <c r="D21" s="166"/>
    </row>
    <row r="22" spans="2:10" x14ac:dyDescent="0.2">
      <c r="B22" s="167"/>
      <c r="C22" s="168"/>
      <c r="D22" s="169"/>
    </row>
    <row r="23" spans="2:10" ht="15.75" customHeight="1" x14ac:dyDescent="0.2">
      <c r="B23" s="185"/>
      <c r="C23" s="185"/>
      <c r="D23" s="185"/>
    </row>
    <row r="24" spans="2:10" ht="30" customHeight="1" x14ac:dyDescent="0.25">
      <c r="B24" s="183"/>
      <c r="C24" s="184"/>
      <c r="D24" s="16" t="s">
        <v>37</v>
      </c>
      <c r="E24" s="21">
        <f>SUBTOTAL(9,E25:E26)</f>
        <v>2.5</v>
      </c>
    </row>
    <row r="25" spans="2:10" ht="30" customHeight="1" x14ac:dyDescent="0.2">
      <c r="B25" s="173" t="s">
        <v>87</v>
      </c>
      <c r="C25" s="174"/>
      <c r="D25" s="68" t="s">
        <v>105</v>
      </c>
      <c r="E25" s="8">
        <f>IFERROR(VLOOKUP(D25,ExtentGrid,2,FALSE),0)/2</f>
        <v>2.5</v>
      </c>
    </row>
    <row r="26" spans="2:10" ht="30" customHeight="1" x14ac:dyDescent="0.2">
      <c r="B26" s="181" t="s">
        <v>88</v>
      </c>
      <c r="C26" s="182"/>
      <c r="D26" s="64" t="s">
        <v>104</v>
      </c>
      <c r="E26" s="8">
        <f>IFERROR(VLOOKUP(D26,ExtentGrid,2,FALSE),0)/2</f>
        <v>0</v>
      </c>
    </row>
    <row r="27" spans="2:10" s="11" customFormat="1" ht="20.25" x14ac:dyDescent="0.3">
      <c r="B27" s="186"/>
      <c r="C27" s="186"/>
      <c r="D27" s="14"/>
      <c r="E27" s="12"/>
      <c r="F27" s="12"/>
      <c r="G27" s="12"/>
      <c r="H27" s="12"/>
      <c r="I27" s="12"/>
      <c r="J27" s="12"/>
    </row>
    <row r="28" spans="2:10" ht="15" x14ac:dyDescent="0.25">
      <c r="B28" s="177" t="s">
        <v>89</v>
      </c>
      <c r="C28" s="178"/>
      <c r="D28" s="179"/>
      <c r="E28" s="21">
        <f>SUBTOTAL(9,E29:E33)</f>
        <v>4</v>
      </c>
    </row>
    <row r="29" spans="2:10" ht="30" customHeight="1" x14ac:dyDescent="0.2">
      <c r="B29" s="173" t="s">
        <v>90</v>
      </c>
      <c r="C29" s="174"/>
      <c r="D29" s="28" t="s">
        <v>103</v>
      </c>
      <c r="E29" s="8">
        <f t="shared" ref="E29:E33" si="1">IF($D29="YES",0,2)</f>
        <v>2</v>
      </c>
    </row>
    <row r="30" spans="2:10" ht="30" customHeight="1" x14ac:dyDescent="0.2">
      <c r="B30" s="170" t="s">
        <v>82</v>
      </c>
      <c r="C30" s="26" t="s">
        <v>91</v>
      </c>
      <c r="D30" s="65" t="s">
        <v>102</v>
      </c>
      <c r="E30" s="8">
        <f t="shared" si="1"/>
        <v>0</v>
      </c>
      <c r="F30" s="1"/>
      <c r="G30" s="1"/>
      <c r="H30" s="1"/>
    </row>
    <row r="31" spans="2:10" ht="30" customHeight="1" x14ac:dyDescent="0.2">
      <c r="B31" s="173"/>
      <c r="C31" s="27" t="s">
        <v>92</v>
      </c>
      <c r="D31" s="66" t="s">
        <v>102</v>
      </c>
      <c r="E31" s="8">
        <f t="shared" si="1"/>
        <v>0</v>
      </c>
      <c r="F31" s="72"/>
      <c r="G31" s="72"/>
    </row>
    <row r="32" spans="2:10" ht="30" customHeight="1" x14ac:dyDescent="0.2">
      <c r="B32" s="173"/>
      <c r="C32" s="27" t="s">
        <v>93</v>
      </c>
      <c r="D32" s="66" t="s">
        <v>103</v>
      </c>
      <c r="E32" s="8">
        <f t="shared" si="1"/>
        <v>2</v>
      </c>
      <c r="F32" s="72"/>
      <c r="G32" s="72"/>
    </row>
    <row r="33" spans="2:7" ht="30" customHeight="1" x14ac:dyDescent="0.2">
      <c r="B33" s="172"/>
      <c r="C33" s="15" t="s">
        <v>94</v>
      </c>
      <c r="D33" s="67" t="s">
        <v>102</v>
      </c>
      <c r="E33" s="8">
        <f t="shared" si="1"/>
        <v>0</v>
      </c>
    </row>
    <row r="34" spans="2:7" x14ac:dyDescent="0.2">
      <c r="B34" s="161" t="s">
        <v>107</v>
      </c>
      <c r="C34" s="162"/>
      <c r="D34" s="163"/>
    </row>
    <row r="35" spans="2:7" ht="15" customHeight="1" x14ac:dyDescent="0.2">
      <c r="B35" s="164" t="s">
        <v>117</v>
      </c>
      <c r="C35" s="165"/>
      <c r="D35" s="166"/>
    </row>
    <row r="36" spans="2:7" x14ac:dyDescent="0.2">
      <c r="B36" s="164"/>
      <c r="C36" s="165"/>
      <c r="D36" s="166"/>
    </row>
    <row r="37" spans="2:7" x14ac:dyDescent="0.2">
      <c r="B37" s="164"/>
      <c r="C37" s="165"/>
      <c r="D37" s="166"/>
    </row>
    <row r="38" spans="2:7" x14ac:dyDescent="0.2">
      <c r="B38" s="164"/>
      <c r="C38" s="165"/>
      <c r="D38" s="166"/>
    </row>
    <row r="39" spans="2:7" x14ac:dyDescent="0.2">
      <c r="B39" s="164"/>
      <c r="C39" s="165"/>
      <c r="D39" s="166"/>
    </row>
    <row r="40" spans="2:7" x14ac:dyDescent="0.2">
      <c r="B40" s="164"/>
      <c r="C40" s="165"/>
      <c r="D40" s="166"/>
    </row>
    <row r="41" spans="2:7" ht="14.25" customHeight="1" x14ac:dyDescent="0.2">
      <c r="B41" s="167"/>
      <c r="C41" s="168"/>
      <c r="D41" s="169"/>
    </row>
    <row r="42" spans="2:7" ht="30" customHeight="1" x14ac:dyDescent="0.2">
      <c r="B42" s="185"/>
      <c r="C42" s="185"/>
      <c r="D42" s="185"/>
    </row>
    <row r="43" spans="2:7" ht="30" customHeight="1" x14ac:dyDescent="0.25">
      <c r="B43" s="187"/>
      <c r="C43" s="188"/>
      <c r="D43" s="16" t="s">
        <v>37</v>
      </c>
      <c r="E43" s="21">
        <f>SUBTOTAL(9,E44)</f>
        <v>5</v>
      </c>
    </row>
    <row r="44" spans="2:7" ht="30" customHeight="1" x14ac:dyDescent="0.2">
      <c r="B44" s="189" t="s">
        <v>95</v>
      </c>
      <c r="C44" s="190"/>
      <c r="D44" s="64" t="s">
        <v>105</v>
      </c>
      <c r="E44" s="8">
        <f>IFERROR(VLOOKUP(D44,ExtentGrid,2,FALSE),0)</f>
        <v>5</v>
      </c>
    </row>
    <row r="45" spans="2:7" x14ac:dyDescent="0.2">
      <c r="B45" s="70"/>
      <c r="C45" s="70"/>
      <c r="D45" s="70"/>
    </row>
    <row r="46" spans="2:7" x14ac:dyDescent="0.2">
      <c r="B46" s="70"/>
      <c r="C46" s="70"/>
      <c r="D46" s="70"/>
    </row>
    <row r="47" spans="2:7" x14ac:dyDescent="0.2">
      <c r="F47" s="180"/>
      <c r="G47" s="18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5ABC4B345B1F4A9D677885D0080D6C" ma:contentTypeVersion="4" ma:contentTypeDescription="Create a new document." ma:contentTypeScope="" ma:versionID="b5dc414b0f473c958beed270c1167627">
  <xsd:schema xmlns:xsd="http://www.w3.org/2001/XMLSchema" xmlns:xs="http://www.w3.org/2001/XMLSchema" xmlns:p="http://schemas.microsoft.com/office/2006/metadata/properties" xmlns:ns2="4fd3610d-9bc1-4c31-9be9-c52948f4405e" targetNamespace="http://schemas.microsoft.com/office/2006/metadata/properties" ma:root="true" ma:fieldsID="5ee4c393e3ad98a49ebac83d9c800e9c" ns2:_="">
    <xsd:import namespace="4fd3610d-9bc1-4c31-9be9-c52948f440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d3610d-9bc1-4c31-9be9-c52948f440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33714ED9-E555-45A6-84BB-1A4C1AE38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d3610d-9bc1-4c31-9be9-c52948f440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5C0181-C248-4303-946F-8AFB7E5EBDEA}">
  <ds:schemaRefs>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6d85b80b-1d70-431a-a327-1f7dfc954383"/>
    <ds:schemaRef ds:uri="http://schemas.openxmlformats.org/package/2006/metadata/core-properties"/>
    <ds:schemaRef ds:uri="837d63a7-3344-4425-a45c-e2be52241d4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Jon Davis</cp:lastModifiedBy>
  <cp:revision/>
  <dcterms:created xsi:type="dcterms:W3CDTF">2016-04-19T12:09:38Z</dcterms:created>
  <dcterms:modified xsi:type="dcterms:W3CDTF">2020-10-20T11:35:38Z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0x0101008F5ABC4B345B1F4A9D677885D0080D6C</vt:lpwstr>
  </property>
</Properties>
</file>