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codeName="ThisWorkbook" defaultThemeVersion="124226"/>
  <mc:AlternateContent xmlns:mc="http://schemas.openxmlformats.org/markup-compatibility/2006">
    <mc:Choice Requires="x15">
      <x15ac:absPath xmlns:x15ac="http://schemas.microsoft.com/office/spreadsheetml/2010/11/ac" url="W:\wwwkirkleesgovukbeta\htdocs\beta\delivering-services\pdf\IIAS\adults-health\"/>
    </mc:Choice>
  </mc:AlternateContent>
  <xr:revisionPtr revIDLastSave="0" documentId="8_{32FF3CC6-6A5B-4DF7-8266-DCA778E80418}" xr6:coauthVersionLast="45" xr6:coauthVersionMax="45" xr10:uidLastSave="{00000000-0000-0000-0000-000000000000}"/>
  <bookViews>
    <workbookView xWindow="-28920" yWindow="-120" windowWidth="29040" windowHeight="1584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10" i="5" l="1"/>
  <c r="E28" i="5"/>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<sst xmlns="http://schemas.openxmlformats.org/spreadsheetml/2006/main" count="228" uniqueCount="119">
  <si>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</si>
  <si>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</si>
  <si>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</si>
  <si>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</si>
  <si>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</si>
  <si>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</si>
  <si>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</si>
  <si>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</si>
  <si>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</si>
  <si>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</si>
  <si>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</si>
  <si>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</si>
  <si>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</si>
  <si>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</si>
  <si>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</si>
  <si>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</si>
  <si>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</si>
  <si>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</si>
  <si>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</si>
  <si>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</si>
  <si>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</si>
  <si>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</si>
  <si>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</si>
  <si>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</si>
  <si>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</si>
  <si>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</si>
  <si>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</si>
  <si>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</si>
  <si>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</si>
  <si>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</si>
  <si>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</si>
  <si>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</si>
  <si>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</si>
  <si>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</si>
  <si>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</si>
  <si>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</si>
  <si>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</si>
  <si>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</si>
  <si>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</si>
  <si>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</si>
  <si>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</si>
  <si>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</si>
  <si>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</si>
  <si>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</si>
  <si>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</si>
  <si>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</si>
  <si>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</si>
  <si>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</si>
  <si>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</si>
  <si>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</si>
  <si>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</si>
  <si>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</si>
  <si>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</si>
  <si>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</si>
  <si>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</si>
  <si>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</si>
  <si>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</si>
  <si>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</si>
  <si>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</si>
  <si>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</si>
  <si>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</si>
  <si>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</si>
  <si>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</si>
  <si>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</si>
  <si>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</si>
  <si>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</si>
  <si>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</si>
  <si>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</si>
  <si>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</si>
  <si>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</si>
  <si>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</si>
  <si>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</si>
  <si>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</si>
  <si>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</si>
  <si>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</si>
  <si>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</si>
  <si>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</si>
  <si>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</si>
  <si>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</si>
  <si>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</si>
  <si>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</si>
  <si>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</si>
  <si>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</si>
  <si>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</si>
  <si>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</si>
  <si>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</si>
  <si>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</si>
  <si>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</si>
  <si>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</si>
  <si>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</si>
  <si>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</si>
  <si>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</si>
  <si>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</si>
  <si>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</si>
  <si>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</si>
  <si>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</si>
  <si>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</si>
  <si>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</si>
  <si>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</si>
  <si>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</si>
  <si>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</si>
  <si>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</si>
  <si>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</si>
  <si>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</si>
  <si>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</si>
  <si>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</si>
  <si>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</si>
  <si>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</si>
  <si>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</si>
  <si>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Integrated Sexual Health Service Reprocurement</t>
  </si>
  <si>
    <t>Public Health</t>
  </si>
  <si>
    <t>Emily Parry-Harries</t>
  </si>
  <si>
    <t>Sexual Health</t>
  </si>
  <si>
    <t>Alison Millbourn</t>
  </si>
  <si>
    <t>NO</t>
  </si>
  <si>
    <t>The current Kirklees Integrated Sexual Health contract, commissioned by Public Health, is due to expire in March 2021.  We are embarking on the reprocurement of this service.</t>
  </si>
  <si>
    <t>Kirklees</t>
  </si>
  <si>
    <t>Existing service user feedback; Healthwatch survey currently being conducted with existing and potential service users</t>
  </si>
  <si>
    <t xml:space="preserve">LIST THE CURRENT PROVIDER INFORMATION
The Kirklees Integrated Sexual Health service, conducts clinical screening processes which result in the safe disposal of clinical waste.  In addition, the service distributes large numbers of condoms to service users, along with advice on appropriate disposal, however, there is a risk that service users might not dispose of this waste responsibly.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</si>
</sst>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2" fillId="0" borderId="0" xfId="0" applyFont="1" applyBorder="1" applyAlignment="1">
      <alignment horizontal="left" vertical="top"/>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17" fontId="2" fillId="0" borderId="9" xfId="0" applyNumberFormat="1" applyFont="1" applyBorder="1" applyAlignment="1">
      <alignment horizontal="left" vertical="top"/>
    </xf>
    <xf numFmtId="0" fontId="2" fillId="0" borderId="10" xfId="0" applyFont="1" applyBorder="1" applyAlignment="1">
      <alignment horizontal="left" vertical="top"/>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115" zoomScaleNormal="115" zoomScaleSheetLayoutView="130" workbookViewId="0">
      <pane ySplit="7" topLeftCell="A8" activePane="bottomLeft" state="frozen"/>
      <selection pane="bottomLeft" activeCell="P33" sqref="P33"/>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1" ht="20.25" x14ac:dyDescent="0.3">
      <c r="B8" s="5" t="s">
        <v>0</v>
      </c>
      <c r="C8" s="6"/>
      <c r="D8" s="6"/>
      <c r="E8" s="6"/>
      <c r="F8" s="6"/>
      <c r="G8" s="6"/>
      <c r="H8" s="6"/>
      <c r="I8" s="6"/>
      <c r="J8" s="6"/>
    </row>
    <row r="9" spans="2:11" s="2" customFormat="1" ht="154.5" hidden="1" customHeight="1" x14ac:dyDescent="0.2">
      <c r="B9" s="77" t="s">
        <v>1</v>
      </c>
      <c r="C9" s="77"/>
      <c r="D9" s="77"/>
      <c r="E9" s="77"/>
      <c r="F9" s="77"/>
      <c r="G9" s="77"/>
      <c r="H9" s="77"/>
      <c r="I9" s="77"/>
      <c r="J9" s="77"/>
    </row>
    <row r="11" spans="2:11" ht="18" x14ac:dyDescent="0.25">
      <c r="B11" s="22" t="s">
        <v>2</v>
      </c>
    </row>
    <row r="12" spans="2:11" s="9" customFormat="1" ht="8.25" x14ac:dyDescent="0.15"/>
    <row r="13" spans="2:11" ht="15" x14ac:dyDescent="0.25">
      <c r="B13" s="82" t="s">
        <v>3</v>
      </c>
      <c r="C13" s="83"/>
      <c r="D13" s="83"/>
      <c r="E13" s="83"/>
      <c r="F13" s="83"/>
      <c r="G13" s="83"/>
      <c r="H13" s="83"/>
      <c r="I13" s="83"/>
      <c r="J13" s="84"/>
    </row>
    <row r="14" spans="2:11" ht="30.75" customHeight="1" x14ac:dyDescent="0.2">
      <c r="B14" s="74" t="s">
        <v>109</v>
      </c>
      <c r="C14" s="74"/>
      <c r="D14" s="74"/>
      <c r="E14" s="74"/>
      <c r="F14" s="74"/>
      <c r="G14" s="74"/>
      <c r="H14" s="74"/>
      <c r="I14" s="74"/>
      <c r="J14" s="74"/>
      <c r="K14" s="70"/>
    </row>
    <row r="15" spans="2:11" ht="15" x14ac:dyDescent="0.25">
      <c r="B15" s="82" t="s">
        <v>4</v>
      </c>
      <c r="C15" s="83"/>
      <c r="D15" s="83"/>
      <c r="E15" s="83" t="s">
        <v>5</v>
      </c>
      <c r="F15" s="83"/>
      <c r="G15" s="83"/>
      <c r="H15" s="83"/>
      <c r="I15" s="83"/>
      <c r="J15" s="84"/>
    </row>
    <row r="16" spans="2:11" ht="30.75" customHeight="1" x14ac:dyDescent="0.2">
      <c r="B16" s="80" t="s">
        <v>110</v>
      </c>
      <c r="C16" s="81"/>
      <c r="D16" s="81"/>
      <c r="E16" s="81" t="s">
        <v>111</v>
      </c>
      <c r="F16" s="81"/>
      <c r="G16" s="81"/>
      <c r="H16" s="81"/>
      <c r="I16" s="81"/>
      <c r="J16" s="85"/>
    </row>
    <row r="17" spans="1:10" ht="15" x14ac:dyDescent="0.25">
      <c r="B17" s="82" t="s">
        <v>6</v>
      </c>
      <c r="C17" s="83"/>
      <c r="D17" s="83"/>
      <c r="E17" s="83" t="s">
        <v>7</v>
      </c>
      <c r="F17" s="83"/>
      <c r="G17" s="83"/>
      <c r="H17" s="83"/>
      <c r="I17" s="83"/>
      <c r="J17" s="84"/>
    </row>
    <row r="18" spans="1:10" ht="24.75" customHeight="1" x14ac:dyDescent="0.2">
      <c r="B18" s="80" t="s">
        <v>112</v>
      </c>
      <c r="C18" s="81"/>
      <c r="D18" s="81"/>
      <c r="E18" s="81" t="s">
        <v>113</v>
      </c>
      <c r="F18" s="81"/>
      <c r="G18" s="81"/>
      <c r="H18" s="81"/>
      <c r="I18" s="81"/>
      <c r="J18" s="85"/>
    </row>
    <row r="19" spans="1:10" ht="15" x14ac:dyDescent="0.25">
      <c r="B19" s="82" t="s">
        <v>8</v>
      </c>
      <c r="C19" s="83"/>
      <c r="D19" s="83"/>
      <c r="E19" s="83" t="s">
        <v>9</v>
      </c>
      <c r="F19" s="83"/>
      <c r="G19" s="83"/>
      <c r="H19" s="83"/>
      <c r="I19" s="83"/>
      <c r="J19" s="84"/>
    </row>
    <row r="20" spans="1:10" ht="25.5" customHeight="1" x14ac:dyDescent="0.2">
      <c r="B20" s="78"/>
      <c r="C20" s="79"/>
      <c r="D20" s="79"/>
      <c r="E20" s="86">
        <v>43770</v>
      </c>
      <c r="F20" s="79"/>
      <c r="G20" s="79"/>
      <c r="H20" s="79"/>
      <c r="I20" s="79"/>
      <c r="J20" s="87"/>
    </row>
    <row r="21" spans="1:10" ht="25.5" customHeight="1" x14ac:dyDescent="0.25">
      <c r="B21" s="95" t="s">
        <v>10</v>
      </c>
      <c r="C21" s="96"/>
      <c r="D21" s="96"/>
      <c r="E21" s="96"/>
      <c r="F21" s="96"/>
      <c r="G21" s="96"/>
      <c r="H21" s="96"/>
      <c r="I21" s="96"/>
      <c r="J21" s="97"/>
    </row>
    <row r="22" spans="1:10" ht="25.5" customHeight="1" x14ac:dyDescent="0.2">
      <c r="B22" s="99" t="s">
        <v>115</v>
      </c>
      <c r="C22" s="100"/>
      <c r="D22" s="100"/>
      <c r="E22" s="100"/>
      <c r="F22" s="100"/>
      <c r="G22" s="100"/>
      <c r="H22" s="100"/>
      <c r="I22" s="100"/>
      <c r="J22" s="101"/>
    </row>
    <row r="23" spans="1:10" ht="25.5" customHeight="1" x14ac:dyDescent="0.2">
      <c r="B23" s="99"/>
      <c r="C23" s="100"/>
      <c r="D23" s="100"/>
      <c r="E23" s="100"/>
      <c r="F23" s="100"/>
      <c r="G23" s="100"/>
      <c r="H23" s="100"/>
      <c r="I23" s="100"/>
      <c r="J23" s="101"/>
    </row>
    <row r="24" spans="1:10" ht="25.5" customHeight="1" x14ac:dyDescent="0.2">
      <c r="B24" s="102"/>
      <c r="C24" s="103"/>
      <c r="D24" s="103"/>
      <c r="E24" s="103"/>
      <c r="F24" s="103"/>
      <c r="G24" s="103"/>
      <c r="H24" s="103"/>
      <c r="I24" s="103"/>
      <c r="J24" s="104"/>
    </row>
    <row r="26" spans="1:10" ht="18" x14ac:dyDescent="0.25">
      <c r="B26" s="22" t="s">
        <v>11</v>
      </c>
    </row>
    <row r="27" spans="1:10" s="9" customFormat="1" ht="8.25" x14ac:dyDescent="0.15">
      <c r="B27" s="23"/>
      <c r="C27" s="13"/>
      <c r="D27" s="13"/>
      <c r="E27" s="13"/>
      <c r="F27" s="13"/>
    </row>
    <row r="28" spans="1:10" ht="22.5" customHeight="1" x14ac:dyDescent="0.35">
      <c r="A28" s="30"/>
      <c r="B28" s="112" t="s">
        <v>12</v>
      </c>
      <c r="C28" s="107"/>
      <c r="D28" s="107" t="s">
        <v>13</v>
      </c>
      <c r="E28" s="107"/>
      <c r="F28" s="107"/>
      <c r="G28" s="107"/>
      <c r="H28" s="107"/>
      <c r="I28" s="107"/>
      <c r="J28" s="105" t="s">
        <v>14</v>
      </c>
    </row>
    <row r="29" spans="1:10" ht="31.5" x14ac:dyDescent="0.35">
      <c r="A29" s="30"/>
      <c r="B29" s="113"/>
      <c r="C29" s="114"/>
      <c r="D29" s="69" t="s">
        <v>15</v>
      </c>
      <c r="E29" s="69" t="s">
        <v>16</v>
      </c>
      <c r="F29" s="69" t="s">
        <v>17</v>
      </c>
      <c r="G29" s="69" t="s">
        <v>18</v>
      </c>
      <c r="H29" s="73" t="s">
        <v>19</v>
      </c>
      <c r="I29" s="31" t="s">
        <v>20</v>
      </c>
      <c r="J29" s="106"/>
    </row>
    <row r="30" spans="1:10" ht="15.75" x14ac:dyDescent="0.25">
      <c r="B30" s="108" t="s">
        <v>21</v>
      </c>
      <c r="C30" s="109"/>
      <c r="D30" s="39">
        <f>ProposalScore+Equalities!J56</f>
        <v>0</v>
      </c>
      <c r="E30" s="39">
        <f ca="1">Equalities!F42</f>
        <v>3.6</v>
      </c>
      <c r="F30" s="40">
        <f ca="1">D30+E30</f>
        <v>3.6</v>
      </c>
      <c r="G30" s="39">
        <f>Engagement!E24</f>
        <v>0</v>
      </c>
      <c r="H30" s="39">
        <f>Engagement!E10</f>
        <v>4</v>
      </c>
      <c r="I30" s="40">
        <f>G30+H30</f>
        <v>4</v>
      </c>
      <c r="J30" s="43" t="str">
        <f ca="1">IF(OR(F30&gt;=10,I30&gt;=10),"Yes","No")</f>
        <v>No</v>
      </c>
    </row>
    <row r="31" spans="1:10" ht="15.75" x14ac:dyDescent="0.25">
      <c r="B31" s="110" t="s">
        <v>22</v>
      </c>
      <c r="C31" s="111"/>
      <c r="D31" s="44"/>
      <c r="E31" s="45">
        <f>Environment!K38</f>
        <v>4.7</v>
      </c>
      <c r="F31" s="46">
        <f>E31</f>
        <v>4.7</v>
      </c>
      <c r="G31" s="45">
        <f>Engagement!E43</f>
        <v>5</v>
      </c>
      <c r="H31" s="45">
        <f>Engagement!E28</f>
        <v>2</v>
      </c>
      <c r="I31" s="46">
        <f>G31+H31</f>
        <v>7</v>
      </c>
      <c r="J31" s="47" t="str">
        <f>IF(OR(F31&gt;=5,I31&gt;=10),"Yes","No")</f>
        <v>No</v>
      </c>
    </row>
    <row r="32" spans="1:10" ht="20.100000000000001" customHeight="1" x14ac:dyDescent="0.2">
      <c r="B32" s="98"/>
      <c r="C32" s="98"/>
      <c r="D32" s="98"/>
      <c r="E32" s="98"/>
      <c r="F32" s="98"/>
      <c r="G32" s="98"/>
      <c r="H32" s="98"/>
      <c r="I32" s="98"/>
      <c r="J32" s="98"/>
    </row>
    <row r="34" spans="2:13" ht="18" x14ac:dyDescent="0.25">
      <c r="B34" s="22" t="s">
        <v>23</v>
      </c>
    </row>
    <row r="35" spans="2:13" s="9" customFormat="1" ht="8.25" x14ac:dyDescent="0.15">
      <c r="B35" s="23"/>
      <c r="C35" s="13"/>
      <c r="D35" s="13"/>
      <c r="E35" s="13"/>
      <c r="F35" s="13"/>
    </row>
    <row r="36" spans="2:13" ht="31.5" x14ac:dyDescent="0.2">
      <c r="B36" s="115" t="s">
        <v>24</v>
      </c>
      <c r="C36" s="116"/>
      <c r="D36" s="116"/>
      <c r="E36" s="116"/>
      <c r="F36" s="116"/>
      <c r="G36" s="116"/>
      <c r="H36" s="116"/>
      <c r="I36" s="116"/>
      <c r="J36" s="48" t="s">
        <v>25</v>
      </c>
      <c r="K36" s="8" t="s">
        <v>26</v>
      </c>
      <c r="L36" s="8" t="s">
        <v>27</v>
      </c>
    </row>
    <row r="37" spans="2:13" ht="15" x14ac:dyDescent="0.2">
      <c r="B37" s="117" t="s">
        <v>28</v>
      </c>
      <c r="C37" s="118"/>
      <c r="D37" s="118"/>
      <c r="E37" s="118"/>
      <c r="F37" s="118"/>
      <c r="G37" s="118"/>
      <c r="H37" s="118"/>
      <c r="I37" s="118"/>
      <c r="J37" s="49" t="s">
        <v>114</v>
      </c>
      <c r="K37" s="8">
        <v>6</v>
      </c>
      <c r="L37" s="8">
        <f t="shared" ref="L37:L43" si="0">IF(J37="Yes",K37,0)</f>
        <v>0</v>
      </c>
    </row>
    <row r="38" spans="2:13" ht="15" x14ac:dyDescent="0.2">
      <c r="B38" s="75" t="s">
        <v>29</v>
      </c>
      <c r="C38" s="76"/>
      <c r="D38" s="76"/>
      <c r="E38" s="76"/>
      <c r="F38" s="76"/>
      <c r="G38" s="76"/>
      <c r="H38" s="76"/>
      <c r="I38" s="76"/>
      <c r="J38" s="50" t="s">
        <v>114</v>
      </c>
      <c r="K38" s="8">
        <v>10</v>
      </c>
      <c r="L38" s="8">
        <f t="shared" si="0"/>
        <v>0</v>
      </c>
    </row>
    <row r="39" spans="2:13" ht="15" x14ac:dyDescent="0.2">
      <c r="B39" s="75" t="s">
        <v>30</v>
      </c>
      <c r="C39" s="76"/>
      <c r="D39" s="76"/>
      <c r="E39" s="76"/>
      <c r="F39" s="76"/>
      <c r="G39" s="76"/>
      <c r="H39" s="76"/>
      <c r="I39" s="76"/>
      <c r="J39" s="50" t="s">
        <v>114</v>
      </c>
      <c r="K39" s="8">
        <v>6</v>
      </c>
      <c r="L39" s="8">
        <f t="shared" si="0"/>
        <v>0</v>
      </c>
    </row>
    <row r="40" spans="2:13" ht="15" x14ac:dyDescent="0.2">
      <c r="B40" s="75" t="s">
        <v>31</v>
      </c>
      <c r="C40" s="76"/>
      <c r="D40" s="76"/>
      <c r="E40" s="76"/>
      <c r="F40" s="76"/>
      <c r="G40" s="76"/>
      <c r="H40" s="76"/>
      <c r="I40" s="76"/>
      <c r="J40" s="50" t="s">
        <v>114</v>
      </c>
      <c r="K40" s="8">
        <v>4</v>
      </c>
      <c r="L40" s="8">
        <f t="shared" si="0"/>
        <v>0</v>
      </c>
    </row>
    <row r="41" spans="2:13" ht="15" x14ac:dyDescent="0.2">
      <c r="B41" s="75" t="s">
        <v>32</v>
      </c>
      <c r="C41" s="76"/>
      <c r="D41" s="76"/>
      <c r="E41" s="76"/>
      <c r="F41" s="76"/>
      <c r="G41" s="76"/>
      <c r="H41" s="76"/>
      <c r="I41" s="76"/>
      <c r="J41" s="50" t="s">
        <v>114</v>
      </c>
      <c r="K41" s="8">
        <v>6</v>
      </c>
      <c r="L41" s="8">
        <f t="shared" si="0"/>
        <v>0</v>
      </c>
    </row>
    <row r="42" spans="2:13" ht="15" customHeight="1" x14ac:dyDescent="0.2">
      <c r="B42" s="89" t="s">
        <v>33</v>
      </c>
      <c r="C42" s="90"/>
      <c r="D42" s="90"/>
      <c r="E42" s="90"/>
      <c r="F42" s="90"/>
      <c r="G42" s="90"/>
      <c r="H42" s="90"/>
      <c r="I42" s="90"/>
      <c r="J42" s="93" t="s">
        <v>114</v>
      </c>
      <c r="K42" s="8"/>
      <c r="L42" s="8"/>
    </row>
    <row r="43" spans="2:13" ht="14.25" customHeight="1" x14ac:dyDescent="0.2">
      <c r="B43" s="91"/>
      <c r="C43" s="92"/>
      <c r="D43" s="92"/>
      <c r="E43" s="92"/>
      <c r="F43" s="92"/>
      <c r="G43" s="92"/>
      <c r="H43" s="92"/>
      <c r="I43" s="92"/>
      <c r="J43" s="94"/>
      <c r="K43" s="8">
        <v>8</v>
      </c>
      <c r="L43" s="8">
        <f t="shared" si="0"/>
        <v>0</v>
      </c>
    </row>
    <row r="44" spans="2:13" ht="15" customHeight="1" x14ac:dyDescent="0.25">
      <c r="B44" s="88"/>
      <c r="C44" s="88"/>
      <c r="D44" s="88"/>
      <c r="E44" s="88"/>
      <c r="F44" s="88"/>
      <c r="G44" s="88"/>
      <c r="H44" s="88"/>
      <c r="I44" s="88"/>
      <c r="J44" s="88"/>
      <c r="K44" s="21" t="s">
        <v>34</v>
      </c>
      <c r="L44" s="21">
        <f>MAX(L37:L43)</f>
        <v>0</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37:I37"/>
    <mergeCell ref="E13:J13"/>
    <mergeCell ref="B44:J44"/>
    <mergeCell ref="B42:I43"/>
    <mergeCell ref="J42:J43"/>
    <mergeCell ref="B21:J21"/>
    <mergeCell ref="B39:I39"/>
    <mergeCell ref="B40:I40"/>
    <mergeCell ref="B32:J32"/>
    <mergeCell ref="B22:J24"/>
    <mergeCell ref="B41:I41"/>
    <mergeCell ref="J28:J29"/>
    <mergeCell ref="D28:I28"/>
    <mergeCell ref="B30:C30"/>
    <mergeCell ref="B31:C31"/>
    <mergeCell ref="B28:C29"/>
    <mergeCell ref="B36:I36"/>
    <mergeCell ref="B14:J14"/>
    <mergeCell ref="B38:I38"/>
    <mergeCell ref="B9:J9"/>
    <mergeCell ref="B20:D20"/>
    <mergeCell ref="B18:D18"/>
    <mergeCell ref="B16:D16"/>
    <mergeCell ref="B15:D15"/>
    <mergeCell ref="B17:D17"/>
    <mergeCell ref="B19:D19"/>
    <mergeCell ref="E19:J19"/>
    <mergeCell ref="E17:J17"/>
    <mergeCell ref="E15:J15"/>
    <mergeCell ref="E16:J16"/>
    <mergeCell ref="E18:J18"/>
    <mergeCell ref="E20:J20"/>
    <mergeCell ref="B13:D13"/>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85"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12" activePane="bottomLeft" state="frozen"/>
      <selection pane="bottomLeft" activeCell="I38" sqref="I38"/>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1:10" ht="20.100000000000001" customHeight="1" x14ac:dyDescent="0.2">
      <c r="B8" s="121" t="s">
        <v>35</v>
      </c>
      <c r="C8" s="122"/>
      <c r="D8" s="122"/>
      <c r="E8" s="53" t="s">
        <v>36</v>
      </c>
    </row>
    <row r="9" spans="1:10" ht="34.5" customHeight="1" x14ac:dyDescent="0.25">
      <c r="B9" s="123"/>
      <c r="C9" s="124"/>
      <c r="D9" s="124"/>
      <c r="E9" s="54" t="s">
        <v>37</v>
      </c>
      <c r="F9" s="24" t="s">
        <v>27</v>
      </c>
      <c r="G9" s="24"/>
      <c r="H9" s="24"/>
      <c r="I9" s="24"/>
      <c r="J9" s="24"/>
    </row>
    <row r="10" spans="1:10" ht="30" customHeight="1" x14ac:dyDescent="0.2">
      <c r="B10" s="127" t="s">
        <v>38</v>
      </c>
      <c r="C10" s="128"/>
      <c r="D10" s="128"/>
      <c r="E10" s="55" t="s">
        <v>98</v>
      </c>
      <c r="F10" s="8">
        <f>IFERROR(VLOOKUP(E10,PositivityGrid,2,FALSE),0)</f>
        <v>2</v>
      </c>
    </row>
    <row r="11" spans="1:10" ht="30" customHeight="1" x14ac:dyDescent="0.2">
      <c r="B11" s="131" t="s">
        <v>39</v>
      </c>
      <c r="C11" s="132"/>
      <c r="D11" s="132"/>
      <c r="E11" s="56" t="s">
        <v>97</v>
      </c>
      <c r="F11" s="8">
        <f>IFERROR(VLOOKUP(E11,PositivityGrid,2,FALSE),0)</f>
        <v>1</v>
      </c>
    </row>
    <row r="12" spans="1:10" ht="30" customHeight="1" x14ac:dyDescent="0.2">
      <c r="B12" s="131" t="s">
        <v>40</v>
      </c>
      <c r="C12" s="132"/>
      <c r="D12" s="132"/>
      <c r="E12" s="56" t="s">
        <v>116</v>
      </c>
    </row>
    <row r="13" spans="1:10" ht="30" customHeight="1" x14ac:dyDescent="0.2">
      <c r="B13" s="129" t="s">
        <v>41</v>
      </c>
      <c r="C13" s="130"/>
      <c r="D13" s="130"/>
      <c r="E13" s="56" t="s">
        <v>97</v>
      </c>
      <c r="F13" s="8">
        <f>IFERROR(VLOOKUP(E13,PositivityGrid,2,FALSE),0)</f>
        <v>1</v>
      </c>
    </row>
    <row r="14" spans="1:10" ht="30" customHeight="1" x14ac:dyDescent="0.2">
      <c r="B14" s="133" t="s">
        <v>42</v>
      </c>
      <c r="C14" s="134"/>
      <c r="D14" s="134"/>
      <c r="E14" s="57" t="s">
        <v>97</v>
      </c>
      <c r="F14" s="8">
        <f>IFERROR(VLOOKUP(E14,PositivityGrid,2,FALSE),0)</f>
        <v>1</v>
      </c>
    </row>
    <row r="15" spans="1:10" ht="30" customHeight="1" x14ac:dyDescent="0.2">
      <c r="A15" s="70"/>
      <c r="B15" s="52"/>
      <c r="C15" s="52"/>
      <c r="D15" s="52"/>
      <c r="E15" s="36"/>
      <c r="F15" s="37"/>
      <c r="G15" s="37"/>
    </row>
    <row r="16" spans="1:10" ht="30" customHeight="1" x14ac:dyDescent="0.2">
      <c r="B16" s="125" t="s">
        <v>43</v>
      </c>
      <c r="C16" s="126"/>
      <c r="D16" s="126"/>
      <c r="E16" s="119" t="s">
        <v>37</v>
      </c>
    </row>
    <row r="17" spans="2:17" ht="37.5" customHeight="1" x14ac:dyDescent="0.2">
      <c r="B17" s="143" t="s">
        <v>44</v>
      </c>
      <c r="C17" s="144"/>
      <c r="D17" s="144"/>
      <c r="E17" s="120"/>
      <c r="Q17" s="3"/>
    </row>
    <row r="18" spans="2:17" ht="28.5" customHeight="1" x14ac:dyDescent="0.2">
      <c r="B18" s="145" t="s">
        <v>45</v>
      </c>
      <c r="C18" s="146"/>
      <c r="D18" s="58" t="s">
        <v>46</v>
      </c>
      <c r="E18" s="60" t="s">
        <v>98</v>
      </c>
      <c r="F18" s="8">
        <f t="shared" ref="F18:F38" si="0">IFERROR(VLOOKUP(E18,PositivityGrid,2,FALSE),0)</f>
        <v>2</v>
      </c>
    </row>
    <row r="19" spans="2:17" ht="28.5" customHeight="1" x14ac:dyDescent="0.2">
      <c r="B19" s="141"/>
      <c r="C19" s="142"/>
      <c r="D19" s="59" t="s">
        <v>47</v>
      </c>
      <c r="E19" s="61" t="s">
        <v>97</v>
      </c>
      <c r="F19" s="8">
        <f t="shared" si="0"/>
        <v>1</v>
      </c>
    </row>
    <row r="20" spans="2:17" ht="28.5" customHeight="1" x14ac:dyDescent="0.2">
      <c r="B20" s="139" t="s">
        <v>48</v>
      </c>
      <c r="C20" s="140"/>
      <c r="D20" s="58" t="s">
        <v>46</v>
      </c>
      <c r="E20" s="60" t="s">
        <v>98</v>
      </c>
      <c r="F20" s="8">
        <f t="shared" si="0"/>
        <v>2</v>
      </c>
    </row>
    <row r="21" spans="2:17" ht="28.5" customHeight="1" x14ac:dyDescent="0.2">
      <c r="B21" s="141"/>
      <c r="C21" s="142"/>
      <c r="D21" s="59" t="s">
        <v>47</v>
      </c>
      <c r="E21" s="61" t="s">
        <v>97</v>
      </c>
      <c r="F21" s="8">
        <f t="shared" si="0"/>
        <v>1</v>
      </c>
    </row>
    <row r="22" spans="2:17" ht="28.5" customHeight="1" x14ac:dyDescent="0.2">
      <c r="B22" s="135" t="s">
        <v>49</v>
      </c>
      <c r="C22" s="136"/>
      <c r="D22" s="58" t="s">
        <v>46</v>
      </c>
      <c r="E22" s="60" t="s">
        <v>98</v>
      </c>
      <c r="F22" s="8">
        <f t="shared" si="0"/>
        <v>2</v>
      </c>
    </row>
    <row r="23" spans="2:17" ht="28.5" customHeight="1" x14ac:dyDescent="0.2">
      <c r="B23" s="137"/>
      <c r="C23" s="138"/>
      <c r="D23" s="59" t="s">
        <v>47</v>
      </c>
      <c r="E23" s="61" t="s">
        <v>97</v>
      </c>
      <c r="F23" s="8">
        <f t="shared" si="0"/>
        <v>1</v>
      </c>
    </row>
    <row r="24" spans="2:17" ht="28.5" customHeight="1" x14ac:dyDescent="0.2">
      <c r="B24" s="135" t="s">
        <v>50</v>
      </c>
      <c r="C24" s="136"/>
      <c r="D24" s="58" t="s">
        <v>46</v>
      </c>
      <c r="E24" s="60" t="s">
        <v>98</v>
      </c>
      <c r="F24" s="8">
        <f t="shared" si="0"/>
        <v>2</v>
      </c>
    </row>
    <row r="25" spans="2:17" ht="28.5" customHeight="1" x14ac:dyDescent="0.2">
      <c r="B25" s="137"/>
      <c r="C25" s="138"/>
      <c r="D25" s="59" t="s">
        <v>47</v>
      </c>
      <c r="E25" s="61" t="s">
        <v>97</v>
      </c>
      <c r="F25" s="8">
        <f t="shared" si="0"/>
        <v>1</v>
      </c>
    </row>
    <row r="26" spans="2:17" ht="28.5" customHeight="1" x14ac:dyDescent="0.2">
      <c r="B26" s="135" t="s">
        <v>51</v>
      </c>
      <c r="C26" s="136"/>
      <c r="D26" s="58" t="s">
        <v>46</v>
      </c>
      <c r="E26" s="60" t="s">
        <v>98</v>
      </c>
      <c r="F26" s="8">
        <f t="shared" si="0"/>
        <v>2</v>
      </c>
    </row>
    <row r="27" spans="2:17" ht="28.5" customHeight="1" x14ac:dyDescent="0.2">
      <c r="B27" s="137"/>
      <c r="C27" s="138"/>
      <c r="D27" s="59" t="s">
        <v>47</v>
      </c>
      <c r="E27" s="61" t="s">
        <v>97</v>
      </c>
      <c r="F27" s="8">
        <f t="shared" si="0"/>
        <v>1</v>
      </c>
    </row>
    <row r="28" spans="2:17" ht="28.5" customHeight="1" x14ac:dyDescent="0.2">
      <c r="B28" s="139" t="s">
        <v>52</v>
      </c>
      <c r="C28" s="140"/>
      <c r="D28" s="58" t="s">
        <v>46</v>
      </c>
      <c r="E28" s="60" t="s">
        <v>98</v>
      </c>
      <c r="F28" s="8">
        <f t="shared" si="0"/>
        <v>2</v>
      </c>
    </row>
    <row r="29" spans="2:17" ht="28.5" customHeight="1" x14ac:dyDescent="0.2">
      <c r="B29" s="141"/>
      <c r="C29" s="142"/>
      <c r="D29" s="59" t="s">
        <v>47</v>
      </c>
      <c r="E29" s="61" t="s">
        <v>97</v>
      </c>
      <c r="F29" s="8">
        <f t="shared" si="0"/>
        <v>1</v>
      </c>
    </row>
    <row r="30" spans="2:17" ht="28.5" customHeight="1" x14ac:dyDescent="0.2">
      <c r="B30" s="135" t="s">
        <v>53</v>
      </c>
      <c r="C30" s="136"/>
      <c r="D30" s="58" t="s">
        <v>46</v>
      </c>
      <c r="E30" s="60" t="s">
        <v>98</v>
      </c>
      <c r="F30" s="8">
        <f t="shared" si="0"/>
        <v>2</v>
      </c>
    </row>
    <row r="31" spans="2:17" ht="28.5" customHeight="1" x14ac:dyDescent="0.2">
      <c r="B31" s="137"/>
      <c r="C31" s="138"/>
      <c r="D31" s="59" t="s">
        <v>47</v>
      </c>
      <c r="E31" s="61" t="s">
        <v>97</v>
      </c>
      <c r="F31" s="8">
        <f t="shared" si="0"/>
        <v>1</v>
      </c>
    </row>
    <row r="32" spans="2:17" ht="28.5" customHeight="1" x14ac:dyDescent="0.2">
      <c r="B32" s="139" t="s">
        <v>54</v>
      </c>
      <c r="C32" s="140"/>
      <c r="D32" s="58" t="s">
        <v>46</v>
      </c>
      <c r="E32" s="60" t="s">
        <v>98</v>
      </c>
      <c r="F32" s="8">
        <f t="shared" si="0"/>
        <v>2</v>
      </c>
    </row>
    <row r="33" spans="2:10" ht="28.5" customHeight="1" x14ac:dyDescent="0.2">
      <c r="B33" s="141"/>
      <c r="C33" s="142"/>
      <c r="D33" s="59" t="s">
        <v>47</v>
      </c>
      <c r="E33" s="61" t="s">
        <v>97</v>
      </c>
      <c r="F33" s="8">
        <f t="shared" si="0"/>
        <v>1</v>
      </c>
    </row>
    <row r="34" spans="2:10" ht="28.5" customHeight="1" x14ac:dyDescent="0.2">
      <c r="B34" s="135" t="s">
        <v>55</v>
      </c>
      <c r="C34" s="136"/>
      <c r="D34" s="58" t="s">
        <v>46</v>
      </c>
      <c r="E34" s="60" t="s">
        <v>98</v>
      </c>
      <c r="F34" s="8">
        <f t="shared" si="0"/>
        <v>2</v>
      </c>
    </row>
    <row r="35" spans="2:10" ht="28.5" customHeight="1" x14ac:dyDescent="0.2">
      <c r="B35" s="137"/>
      <c r="C35" s="138"/>
      <c r="D35" s="59" t="s">
        <v>47</v>
      </c>
      <c r="E35" s="61" t="s">
        <v>97</v>
      </c>
      <c r="F35" s="8">
        <f t="shared" si="0"/>
        <v>1</v>
      </c>
    </row>
    <row r="36" spans="2:10" ht="28.5" customHeight="1" x14ac:dyDescent="0.2">
      <c r="B36" s="135" t="s">
        <v>56</v>
      </c>
      <c r="C36" s="136"/>
      <c r="D36" s="58" t="s">
        <v>46</v>
      </c>
      <c r="E36" s="60" t="s">
        <v>98</v>
      </c>
      <c r="F36" s="8">
        <f t="shared" si="0"/>
        <v>2</v>
      </c>
    </row>
    <row r="37" spans="2:10" ht="28.5" customHeight="1" x14ac:dyDescent="0.2">
      <c r="B37" s="137"/>
      <c r="C37" s="138"/>
      <c r="D37" s="59" t="s">
        <v>47</v>
      </c>
      <c r="E37" s="61" t="s">
        <v>97</v>
      </c>
      <c r="F37" s="8">
        <f t="shared" si="0"/>
        <v>1</v>
      </c>
    </row>
    <row r="38" spans="2:10" ht="28.5" customHeight="1" x14ac:dyDescent="0.2">
      <c r="B38" s="135" t="s">
        <v>57</v>
      </c>
      <c r="C38" s="136"/>
      <c r="D38" s="58" t="s">
        <v>46</v>
      </c>
      <c r="E38" s="60" t="s">
        <v>98</v>
      </c>
      <c r="F38" s="8">
        <f t="shared" si="0"/>
        <v>2</v>
      </c>
    </row>
    <row r="39" spans="2:10" ht="28.5" customHeight="1" x14ac:dyDescent="0.2">
      <c r="B39" s="137"/>
      <c r="C39" s="138"/>
      <c r="D39" s="59" t="s">
        <v>47</v>
      </c>
      <c r="E39" s="61" t="s">
        <v>97</v>
      </c>
      <c r="F39" s="8">
        <f ca="1">IFERROR(VLOO+F18:F38KUP(E39,PositivityGrid,2,FALSE),0)</f>
        <v>0</v>
      </c>
    </row>
    <row r="41" spans="2:10" ht="15" x14ac:dyDescent="0.25">
      <c r="F41" s="29">
        <f ca="1">SUM(F10:F39)</f>
        <v>37</v>
      </c>
      <c r="G41" s="38" t="s">
        <v>58</v>
      </c>
      <c r="H41" s="1"/>
      <c r="I41" s="38"/>
      <c r="J41" s="1"/>
    </row>
    <row r="42" spans="2:10" x14ac:dyDescent="0.2">
      <c r="F42" s="8">
        <f ca="1">ROUND(F41/10.4,1)</f>
        <v>3.6</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29" activePane="bottomLeft" state="frozen"/>
      <selection activeCell="B5" sqref="B5"/>
      <selection pane="bottomLeft" activeCell="M32" sqref="M32"/>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56" t="s">
        <v>35</v>
      </c>
      <c r="C8" s="157"/>
      <c r="D8" s="157"/>
      <c r="E8" s="71"/>
      <c r="F8" s="17" t="s">
        <v>36</v>
      </c>
    </row>
    <row r="9" spans="1:18" ht="34.5" customHeight="1" x14ac:dyDescent="0.25">
      <c r="B9" s="156"/>
      <c r="C9" s="157"/>
      <c r="D9" s="157"/>
      <c r="E9" s="71"/>
      <c r="F9" s="16" t="s">
        <v>37</v>
      </c>
      <c r="G9" s="24">
        <f>SUM(G10:G13)</f>
        <v>7</v>
      </c>
      <c r="H9" s="24"/>
      <c r="I9" s="24"/>
      <c r="J9" s="24"/>
      <c r="K9" s="24"/>
    </row>
    <row r="10" spans="1:18" ht="30" customHeight="1" x14ac:dyDescent="0.2">
      <c r="B10" s="127" t="s">
        <v>60</v>
      </c>
      <c r="C10" s="128"/>
      <c r="D10" s="128"/>
      <c r="E10" s="128"/>
      <c r="F10" s="62" t="s">
        <v>98</v>
      </c>
      <c r="G10" s="8">
        <f>IFERROR(VLOOKUP(F10,PositivityGrid,2,FALSE),0)</f>
        <v>2</v>
      </c>
    </row>
    <row r="11" spans="1:18" ht="30" customHeight="1" x14ac:dyDescent="0.2">
      <c r="B11" s="131" t="s">
        <v>61</v>
      </c>
      <c r="C11" s="132"/>
      <c r="D11" s="132"/>
      <c r="E11" s="132"/>
      <c r="F11" s="63" t="s">
        <v>97</v>
      </c>
      <c r="G11" s="8">
        <f>IFERROR(VLOOKUP(F11,PositivityGrid,2,FALSE),0)</f>
        <v>1</v>
      </c>
    </row>
    <row r="12" spans="1:18" ht="30" customHeight="1" x14ac:dyDescent="0.2">
      <c r="B12" s="131" t="s">
        <v>62</v>
      </c>
      <c r="C12" s="132"/>
      <c r="D12" s="132"/>
      <c r="E12" s="132"/>
      <c r="F12" s="63" t="s">
        <v>98</v>
      </c>
      <c r="G12" s="8">
        <f>IFERROR(VLOOKUP(F12,PositivityGrid,2,FALSE),0)</f>
        <v>2</v>
      </c>
    </row>
    <row r="13" spans="1:18" ht="30" customHeight="1" x14ac:dyDescent="0.2">
      <c r="B13" s="158" t="s">
        <v>63</v>
      </c>
      <c r="C13" s="159"/>
      <c r="D13" s="159"/>
      <c r="E13" s="159"/>
      <c r="F13" s="51" t="s">
        <v>98</v>
      </c>
      <c r="G13" s="8">
        <f>IFERROR(VLOOKUP(F13,PositivityGrid,2,FALSE),0)</f>
        <v>2</v>
      </c>
    </row>
    <row r="14" spans="1:18" s="9" customFormat="1" ht="8.25" x14ac:dyDescent="0.15">
      <c r="B14" s="33"/>
      <c r="C14" s="34"/>
      <c r="D14" s="34"/>
      <c r="E14" s="34"/>
      <c r="F14" s="35"/>
      <c r="G14" s="10"/>
      <c r="H14" s="10"/>
      <c r="I14" s="10"/>
      <c r="J14" s="10"/>
      <c r="K14" s="10"/>
      <c r="L14" s="10"/>
      <c r="M14" s="10"/>
    </row>
    <row r="15" spans="1:18" ht="23.25" x14ac:dyDescent="0.35">
      <c r="A15" s="30"/>
      <c r="B15" s="153" t="s">
        <v>64</v>
      </c>
      <c r="C15" s="154"/>
      <c r="D15" s="154"/>
      <c r="E15" s="154"/>
      <c r="F15" s="155"/>
    </row>
    <row r="16" spans="1:18" ht="23.25" x14ac:dyDescent="0.35">
      <c r="A16" s="30"/>
      <c r="B16" s="19"/>
      <c r="C16" s="20"/>
      <c r="D16" s="17" t="s">
        <v>65</v>
      </c>
      <c r="E16" s="17" t="s">
        <v>66</v>
      </c>
      <c r="F16" s="17" t="s">
        <v>67</v>
      </c>
      <c r="G16" s="21" t="s">
        <v>65</v>
      </c>
      <c r="H16" s="21" t="s">
        <v>66</v>
      </c>
      <c r="I16" s="21" t="s">
        <v>67</v>
      </c>
      <c r="J16" s="21" t="s">
        <v>68</v>
      </c>
      <c r="R16" s="3"/>
    </row>
    <row r="17" spans="2:10" ht="30" customHeight="1" x14ac:dyDescent="0.25">
      <c r="B17" s="147" t="s">
        <v>69</v>
      </c>
      <c r="C17" s="148"/>
      <c r="D17" s="32" t="s">
        <v>98</v>
      </c>
      <c r="E17" s="32" t="s">
        <v>98</v>
      </c>
      <c r="F17" s="18" t="s">
        <v>98</v>
      </c>
      <c r="G17" s="8">
        <f>IFERROR(VLOOKUP(D17,PositivityGrid,2,FALSE),0)</f>
        <v>2</v>
      </c>
      <c r="H17" s="8">
        <f>IFERROR(VLOOKUP(E17,PositivityGrid,2,FALSE),0)</f>
        <v>2</v>
      </c>
      <c r="I17" s="8">
        <f>IFERROR(VLOOKUP(F17,PositivityGrid,2,FALSE),0)</f>
        <v>2</v>
      </c>
      <c r="J17" s="21">
        <f>SUM(G17:I17)</f>
        <v>6</v>
      </c>
    </row>
    <row r="18" spans="2:10" ht="30" customHeight="1" x14ac:dyDescent="0.25">
      <c r="B18" s="149"/>
      <c r="C18" s="150"/>
      <c r="D18" s="41" t="str">
        <f>"Score: "&amp;G17</f>
        <v>Score: 2</v>
      </c>
      <c r="E18" s="41" t="str">
        <f t="shared" ref="E18:F18" si="0">"Score: "&amp;H17</f>
        <v>Score: 2</v>
      </c>
      <c r="F18" s="42" t="str">
        <f t="shared" si="0"/>
        <v>Score: 2</v>
      </c>
      <c r="J18" s="21"/>
    </row>
    <row r="19" spans="2:10" ht="30" customHeight="1" x14ac:dyDescent="0.25">
      <c r="B19" s="147" t="s">
        <v>70</v>
      </c>
      <c r="C19" s="148"/>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25">
      <c r="B20" s="149"/>
      <c r="C20" s="150"/>
      <c r="D20" s="41" t="str">
        <f>"Score: "&amp;G19</f>
        <v>Score: 2</v>
      </c>
      <c r="E20" s="41" t="str">
        <f t="shared" ref="E20" si="2">"Score: "&amp;H19</f>
        <v>Score: 2</v>
      </c>
      <c r="F20" s="42" t="str">
        <f t="shared" ref="F20" si="3">"Score: "&amp;I19</f>
        <v>Score: 2</v>
      </c>
      <c r="J20" s="21"/>
    </row>
    <row r="21" spans="2:10" ht="30" customHeight="1" x14ac:dyDescent="0.25">
      <c r="B21" s="147" t="s">
        <v>71</v>
      </c>
      <c r="C21" s="148"/>
      <c r="D21" s="32" t="s">
        <v>98</v>
      </c>
      <c r="E21" s="32" t="s">
        <v>98</v>
      </c>
      <c r="F21" s="18" t="s">
        <v>98</v>
      </c>
      <c r="G21" s="8">
        <f>IFERROR(VLOOKUP(D21,PositivityGrid,2,FALSE),0)</f>
        <v>2</v>
      </c>
      <c r="H21" s="8">
        <f>IFERROR(VLOOKUP(E21,PositivityGrid,2,FALSE),0)</f>
        <v>2</v>
      </c>
      <c r="I21" s="8">
        <f>IFERROR(VLOOKUP(F21,PositivityGrid,2,FALSE),0)</f>
        <v>2</v>
      </c>
      <c r="J21" s="21">
        <f t="shared" si="1"/>
        <v>6</v>
      </c>
    </row>
    <row r="22" spans="2:10" ht="30" customHeight="1" x14ac:dyDescent="0.25">
      <c r="B22" s="149"/>
      <c r="C22" s="150"/>
      <c r="D22" s="41" t="str">
        <f>"Score: "&amp;G21</f>
        <v>Score: 2</v>
      </c>
      <c r="E22" s="41" t="str">
        <f t="shared" ref="E22" si="4">"Score: "&amp;H21</f>
        <v>Score: 2</v>
      </c>
      <c r="F22" s="42" t="str">
        <f t="shared" ref="F22" si="5">"Score: "&amp;I21</f>
        <v>Score: 2</v>
      </c>
      <c r="J22" s="21"/>
    </row>
    <row r="23" spans="2:10" ht="30" customHeight="1" x14ac:dyDescent="0.25">
      <c r="B23" s="147" t="s">
        <v>72</v>
      </c>
      <c r="C23" s="148"/>
      <c r="D23" s="32" t="s">
        <v>98</v>
      </c>
      <c r="E23" s="32" t="s">
        <v>98</v>
      </c>
      <c r="F23" s="18" t="s">
        <v>98</v>
      </c>
      <c r="G23" s="8">
        <f>IFERROR(VLOOKUP(D23,PositivityGrid,2,FALSE),0)</f>
        <v>2</v>
      </c>
      <c r="H23" s="8">
        <f>IFERROR(VLOOKUP(E23,PositivityGrid,2,FALSE),0)</f>
        <v>2</v>
      </c>
      <c r="I23" s="8">
        <f>IFERROR(VLOOKUP(F23,PositivityGrid,2,FALSE),0)</f>
        <v>2</v>
      </c>
      <c r="J23" s="21">
        <f t="shared" si="1"/>
        <v>6</v>
      </c>
    </row>
    <row r="24" spans="2:10" ht="30" customHeight="1" x14ac:dyDescent="0.25">
      <c r="B24" s="149"/>
      <c r="C24" s="150"/>
      <c r="D24" s="41" t="str">
        <f>"Score: "&amp;G23</f>
        <v>Score: 2</v>
      </c>
      <c r="E24" s="41" t="str">
        <f t="shared" ref="E24" si="6">"Score: "&amp;H23</f>
        <v>Score: 2</v>
      </c>
      <c r="F24" s="42" t="str">
        <f t="shared" ref="F24" si="7">"Score: "&amp;I23</f>
        <v>Score: 2</v>
      </c>
      <c r="J24" s="21"/>
    </row>
    <row r="25" spans="2:10" ht="30" customHeight="1" x14ac:dyDescent="0.25">
      <c r="B25" s="147" t="s">
        <v>73</v>
      </c>
      <c r="C25" s="148"/>
      <c r="D25" s="32" t="s">
        <v>98</v>
      </c>
      <c r="E25" s="32" t="s">
        <v>98</v>
      </c>
      <c r="F25" s="18" t="s">
        <v>98</v>
      </c>
      <c r="G25" s="8">
        <f>IFERROR(VLOOKUP(D25,PositivityGrid,2,FALSE),0)</f>
        <v>2</v>
      </c>
      <c r="H25" s="8">
        <f>IFERROR(VLOOKUP(E25,PositivityGrid,2,FALSE),0)</f>
        <v>2</v>
      </c>
      <c r="I25" s="8">
        <f>IFERROR(VLOOKUP(F25,PositivityGrid,2,FALSE),0)</f>
        <v>2</v>
      </c>
      <c r="J25" s="21">
        <f t="shared" si="1"/>
        <v>6</v>
      </c>
    </row>
    <row r="26" spans="2:10" ht="30" customHeight="1" x14ac:dyDescent="0.25">
      <c r="B26" s="149"/>
      <c r="C26" s="150"/>
      <c r="D26" s="41" t="str">
        <f>"Score: "&amp;G25</f>
        <v>Score: 2</v>
      </c>
      <c r="E26" s="41" t="str">
        <f t="shared" ref="E26" si="8">"Score: "&amp;H25</f>
        <v>Score: 2</v>
      </c>
      <c r="F26" s="42" t="str">
        <f t="shared" ref="F26" si="9">"Score: "&amp;I25</f>
        <v>Score: 2</v>
      </c>
      <c r="J26" s="21"/>
    </row>
    <row r="27" spans="2:10" ht="30" customHeight="1" x14ac:dyDescent="0.25">
      <c r="B27" s="147" t="s">
        <v>74</v>
      </c>
      <c r="C27" s="148"/>
      <c r="D27" s="32" t="s">
        <v>98</v>
      </c>
      <c r="E27" s="32" t="s">
        <v>98</v>
      </c>
      <c r="F27" s="18" t="s">
        <v>98</v>
      </c>
      <c r="G27" s="8">
        <f>IFERROR(VLOOKUP(D27,PositivityGrid,2,FALSE),0)</f>
        <v>2</v>
      </c>
      <c r="H27" s="8">
        <f>IFERROR(VLOOKUP(E27,PositivityGrid,2,FALSE),0)</f>
        <v>2</v>
      </c>
      <c r="I27" s="8">
        <f>IFERROR(VLOOKUP(F27,PositivityGrid,2,FALSE),0)</f>
        <v>2</v>
      </c>
      <c r="J27" s="21">
        <f t="shared" si="1"/>
        <v>6</v>
      </c>
    </row>
    <row r="28" spans="2:10" ht="30" customHeight="1" x14ac:dyDescent="0.25">
      <c r="B28" s="149"/>
      <c r="C28" s="150"/>
      <c r="D28" s="41" t="str">
        <f>"Score: "&amp;G27</f>
        <v>Score: 2</v>
      </c>
      <c r="E28" s="41" t="str">
        <f t="shared" ref="E28" si="10">"Score: "&amp;H27</f>
        <v>Score: 2</v>
      </c>
      <c r="F28" s="42" t="str">
        <f t="shared" ref="F28" si="11">"Score: "&amp;I27</f>
        <v>Score: 2</v>
      </c>
      <c r="J28" s="21"/>
    </row>
    <row r="29" spans="2:10" ht="30" customHeight="1" x14ac:dyDescent="0.25">
      <c r="B29" s="147" t="s">
        <v>75</v>
      </c>
      <c r="C29" s="148"/>
      <c r="D29" s="32" t="s">
        <v>98</v>
      </c>
      <c r="E29" s="32" t="s">
        <v>98</v>
      </c>
      <c r="F29" s="18" t="s">
        <v>98</v>
      </c>
      <c r="G29" s="8">
        <f>IFERROR(VLOOKUP(D29,PositivityGrid,2,FALSE),0)</f>
        <v>2</v>
      </c>
      <c r="H29" s="8">
        <f>IFERROR(VLOOKUP(E29,PositivityGrid,2,FALSE),0)</f>
        <v>2</v>
      </c>
      <c r="I29" s="8">
        <f>IFERROR(VLOOKUP(F29,PositivityGrid,2,FALSE),0)</f>
        <v>2</v>
      </c>
      <c r="J29" s="21">
        <f t="shared" si="1"/>
        <v>6</v>
      </c>
    </row>
    <row r="30" spans="2:10" ht="30" customHeight="1" x14ac:dyDescent="0.25">
      <c r="B30" s="149"/>
      <c r="C30" s="150"/>
      <c r="D30" s="41" t="str">
        <f>"Score: "&amp;G29</f>
        <v>Score: 2</v>
      </c>
      <c r="E30" s="41" t="str">
        <f t="shared" ref="E30" si="12">"Score: "&amp;H29</f>
        <v>Score: 2</v>
      </c>
      <c r="F30" s="42" t="str">
        <f t="shared" ref="F30" si="13">"Score: "&amp;I29</f>
        <v>Score: 2</v>
      </c>
      <c r="J30" s="21"/>
    </row>
    <row r="31" spans="2:10" ht="30" customHeight="1" x14ac:dyDescent="0.25">
      <c r="B31" s="147" t="s">
        <v>76</v>
      </c>
      <c r="C31" s="148"/>
      <c r="D31" s="32" t="s">
        <v>98</v>
      </c>
      <c r="E31" s="32" t="s">
        <v>98</v>
      </c>
      <c r="F31" s="18" t="s">
        <v>99</v>
      </c>
      <c r="G31" s="8">
        <f>IFERROR(VLOOKUP(D31,PositivityGrid,2,FALSE),0)</f>
        <v>2</v>
      </c>
      <c r="H31" s="8">
        <f>IFERROR(VLOOKUP(E31,PositivityGrid,2,FALSE),0)</f>
        <v>2</v>
      </c>
      <c r="I31" s="8">
        <f>IFERROR(VLOOKUP(F31,PositivityGrid,2,FALSE),0)</f>
        <v>3</v>
      </c>
      <c r="J31" s="21">
        <f t="shared" si="1"/>
        <v>7</v>
      </c>
    </row>
    <row r="32" spans="2:10" ht="30" customHeight="1" x14ac:dyDescent="0.25">
      <c r="B32" s="149"/>
      <c r="C32" s="150"/>
      <c r="D32" s="41" t="str">
        <f>"Score: "&amp;G31</f>
        <v>Score: 2</v>
      </c>
      <c r="E32" s="41" t="str">
        <f t="shared" ref="E32" si="14">"Score: "&amp;H31</f>
        <v>Score: 2</v>
      </c>
      <c r="F32" s="42" t="str">
        <f t="shared" ref="F32" si="15">"Score: "&amp;I31</f>
        <v>Score: 3</v>
      </c>
      <c r="J32" s="21"/>
    </row>
    <row r="33" spans="2:11" ht="30" customHeight="1" x14ac:dyDescent="0.25">
      <c r="B33" s="147" t="s">
        <v>77</v>
      </c>
      <c r="C33" s="148"/>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25">
      <c r="B34" s="149"/>
      <c r="C34" s="150"/>
      <c r="D34" s="41" t="str">
        <f>"Score: "&amp;G33</f>
        <v>Score: 2</v>
      </c>
      <c r="E34" s="41" t="str">
        <f t="shared" ref="E34" si="16">"Score: "&amp;H33</f>
        <v>Score: 2</v>
      </c>
      <c r="F34" s="42" t="str">
        <f t="shared" ref="F34" si="17">"Score: "&amp;I33</f>
        <v>Score: 2</v>
      </c>
      <c r="J34" s="21"/>
    </row>
    <row r="35" spans="2:11" ht="15" x14ac:dyDescent="0.25">
      <c r="G35" s="21">
        <f>SUM(G17:G34)</f>
        <v>18</v>
      </c>
      <c r="H35" s="21">
        <f>SUM(H17:H34)</f>
        <v>18</v>
      </c>
      <c r="I35" s="21">
        <f>SUM(I17:I34)</f>
        <v>19</v>
      </c>
      <c r="J35" s="21">
        <f>SUM(J17:J34)</f>
        <v>55</v>
      </c>
      <c r="K35" s="21" t="s">
        <v>78</v>
      </c>
    </row>
    <row r="37" spans="2:11" x14ac:dyDescent="0.2">
      <c r="I37" s="151" t="s">
        <v>58</v>
      </c>
      <c r="J37" s="152"/>
      <c r="K37" s="25">
        <f>J35+G9</f>
        <v>62</v>
      </c>
    </row>
    <row r="38" spans="2:11" x14ac:dyDescent="0.2">
      <c r="I38" s="8" t="s">
        <v>59</v>
      </c>
      <c r="K38" s="8">
        <f>ROUND(K37/13.2,1)</f>
        <v>4.7</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11" activePane="bottomLeft" state="frozen"/>
      <selection activeCell="B5" sqref="B5"/>
      <selection pane="bottomLeft" activeCell="B35" sqref="B35:D41"/>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88" t="s">
        <v>79</v>
      </c>
      <c r="C8" s="188"/>
      <c r="D8" s="7" t="s">
        <v>25</v>
      </c>
    </row>
    <row r="9" spans="2:18" s="9" customFormat="1" ht="8.25" x14ac:dyDescent="0.15">
      <c r="B9" s="189"/>
      <c r="C9" s="189"/>
      <c r="D9" s="13"/>
      <c r="E9" s="10"/>
      <c r="F9" s="10"/>
      <c r="G9" s="10"/>
      <c r="H9" s="10"/>
      <c r="I9" s="10"/>
      <c r="J9" s="10"/>
    </row>
    <row r="10" spans="2:18" ht="15" x14ac:dyDescent="0.25">
      <c r="B10" s="169" t="s">
        <v>80</v>
      </c>
      <c r="C10" s="170"/>
      <c r="D10" s="171"/>
      <c r="E10" s="21">
        <f>SUBTOTAL(9,E11:E15)</f>
        <v>4</v>
      </c>
    </row>
    <row r="11" spans="2:18" ht="30" customHeight="1" x14ac:dyDescent="0.2">
      <c r="B11" s="161" t="s">
        <v>81</v>
      </c>
      <c r="C11" s="162"/>
      <c r="D11" s="68" t="s">
        <v>103</v>
      </c>
      <c r="E11" s="8">
        <f>IF($D11="YES",0,2)</f>
        <v>2</v>
      </c>
    </row>
    <row r="12" spans="2:18" ht="30" customHeight="1" x14ac:dyDescent="0.2">
      <c r="B12" s="172" t="s">
        <v>82</v>
      </c>
      <c r="C12" s="26" t="s">
        <v>83</v>
      </c>
      <c r="D12" s="65" t="s">
        <v>103</v>
      </c>
      <c r="E12" s="8">
        <f t="shared" ref="E12:E15" si="0">IF($D12="YES",0,2)</f>
        <v>2</v>
      </c>
      <c r="P12" s="4"/>
      <c r="Q12" s="4"/>
      <c r="R12" s="4"/>
    </row>
    <row r="13" spans="2:18" ht="30" customHeight="1" x14ac:dyDescent="0.2">
      <c r="B13" s="187"/>
      <c r="C13" s="27" t="s">
        <v>84</v>
      </c>
      <c r="D13" s="66" t="s">
        <v>102</v>
      </c>
      <c r="E13" s="8">
        <f t="shared" si="0"/>
        <v>0</v>
      </c>
      <c r="P13" s="4"/>
      <c r="Q13" s="4"/>
      <c r="R13" s="4"/>
    </row>
    <row r="14" spans="2:18" ht="30" customHeight="1" x14ac:dyDescent="0.2">
      <c r="B14" s="187"/>
      <c r="C14" s="27" t="s">
        <v>85</v>
      </c>
      <c r="D14" s="66" t="s">
        <v>102</v>
      </c>
      <c r="E14" s="8">
        <f t="shared" si="0"/>
        <v>0</v>
      </c>
    </row>
    <row r="15" spans="2:18" ht="30" customHeight="1" x14ac:dyDescent="0.2">
      <c r="B15" s="173"/>
      <c r="C15" s="15" t="s">
        <v>86</v>
      </c>
      <c r="D15" s="67" t="s">
        <v>102</v>
      </c>
      <c r="E15" s="8">
        <f t="shared" si="0"/>
        <v>0</v>
      </c>
    </row>
    <row r="16" spans="2:18" x14ac:dyDescent="0.2">
      <c r="B16" s="178" t="s">
        <v>108</v>
      </c>
      <c r="C16" s="179"/>
      <c r="D16" s="180"/>
    </row>
    <row r="17" spans="2:10" ht="15" customHeight="1" x14ac:dyDescent="0.2">
      <c r="B17" s="181" t="s">
        <v>117</v>
      </c>
      <c r="C17" s="182"/>
      <c r="D17" s="183"/>
    </row>
    <row r="18" spans="2:10" x14ac:dyDescent="0.2">
      <c r="B18" s="181"/>
      <c r="C18" s="182"/>
      <c r="D18" s="183"/>
    </row>
    <row r="19" spans="2:10" x14ac:dyDescent="0.2">
      <c r="B19" s="181"/>
      <c r="C19" s="182"/>
      <c r="D19" s="183"/>
    </row>
    <row r="20" spans="2:10" x14ac:dyDescent="0.2">
      <c r="B20" s="181"/>
      <c r="C20" s="182"/>
      <c r="D20" s="183"/>
    </row>
    <row r="21" spans="2:10" x14ac:dyDescent="0.2">
      <c r="B21" s="181"/>
      <c r="C21" s="182"/>
      <c r="D21" s="183"/>
    </row>
    <row r="22" spans="2:10" x14ac:dyDescent="0.2">
      <c r="B22" s="184"/>
      <c r="C22" s="185"/>
      <c r="D22" s="186"/>
    </row>
    <row r="23" spans="2:10" ht="15.75" customHeight="1" x14ac:dyDescent="0.2">
      <c r="B23" s="167"/>
      <c r="C23" s="167"/>
      <c r="D23" s="167"/>
    </row>
    <row r="24" spans="2:10" ht="30" customHeight="1" x14ac:dyDescent="0.25">
      <c r="B24" s="165"/>
      <c r="C24" s="166"/>
      <c r="D24" s="16" t="s">
        <v>37</v>
      </c>
      <c r="E24" s="21">
        <f>SUBTOTAL(9,E25:E26)</f>
        <v>0</v>
      </c>
    </row>
    <row r="25" spans="2:10" ht="30" customHeight="1" x14ac:dyDescent="0.2">
      <c r="B25" s="161" t="s">
        <v>87</v>
      </c>
      <c r="C25" s="162"/>
      <c r="D25" s="68" t="s">
        <v>104</v>
      </c>
      <c r="E25" s="8">
        <f>IFERROR(VLOOKUP(D25,ExtentGrid,2,FALSE),0)/2</f>
        <v>0</v>
      </c>
    </row>
    <row r="26" spans="2:10" ht="30" customHeight="1" x14ac:dyDescent="0.2">
      <c r="B26" s="163" t="s">
        <v>88</v>
      </c>
      <c r="C26" s="164"/>
      <c r="D26" s="64" t="s">
        <v>104</v>
      </c>
      <c r="E26" s="8">
        <f>IFERROR(VLOOKUP(D26,ExtentGrid,2,FALSE),0)/2</f>
        <v>0</v>
      </c>
    </row>
    <row r="27" spans="2:10" s="11" customFormat="1" ht="20.25" x14ac:dyDescent="0.3">
      <c r="B27" s="168"/>
      <c r="C27" s="168"/>
      <c r="D27" s="14"/>
      <c r="E27" s="12"/>
      <c r="F27" s="12"/>
      <c r="G27" s="12"/>
      <c r="H27" s="12"/>
      <c r="I27" s="12"/>
      <c r="J27" s="12"/>
    </row>
    <row r="28" spans="2:10" ht="15" x14ac:dyDescent="0.25">
      <c r="B28" s="169" t="s">
        <v>89</v>
      </c>
      <c r="C28" s="170"/>
      <c r="D28" s="171"/>
      <c r="E28" s="21">
        <f>SUBTOTAL(9,E29:E33)</f>
        <v>2</v>
      </c>
    </row>
    <row r="29" spans="2:10" ht="30" customHeight="1" x14ac:dyDescent="0.2">
      <c r="B29" s="161" t="s">
        <v>90</v>
      </c>
      <c r="C29" s="162"/>
      <c r="D29" s="28" t="s">
        <v>103</v>
      </c>
      <c r="E29" s="8">
        <f t="shared" ref="E29:E33" si="1">IF($D29="YES",0,2)</f>
        <v>2</v>
      </c>
    </row>
    <row r="30" spans="2:10" ht="30" customHeight="1" x14ac:dyDescent="0.2">
      <c r="B30" s="172" t="s">
        <v>82</v>
      </c>
      <c r="C30" s="26" t="s">
        <v>91</v>
      </c>
      <c r="D30" s="65" t="s">
        <v>102</v>
      </c>
      <c r="E30" s="8">
        <f t="shared" si="1"/>
        <v>0</v>
      </c>
      <c r="F30" s="1"/>
      <c r="G30" s="1"/>
      <c r="H30" s="1"/>
    </row>
    <row r="31" spans="2:10" ht="30" customHeight="1" x14ac:dyDescent="0.2">
      <c r="B31" s="161"/>
      <c r="C31" s="27" t="s">
        <v>92</v>
      </c>
      <c r="D31" s="66" t="s">
        <v>102</v>
      </c>
      <c r="E31" s="8">
        <f t="shared" si="1"/>
        <v>0</v>
      </c>
      <c r="F31" s="72"/>
      <c r="G31" s="72"/>
    </row>
    <row r="32" spans="2:10" ht="30" customHeight="1" x14ac:dyDescent="0.2">
      <c r="B32" s="161"/>
      <c r="C32" s="27" t="s">
        <v>93</v>
      </c>
      <c r="D32" s="66" t="s">
        <v>102</v>
      </c>
      <c r="E32" s="8">
        <f t="shared" si="1"/>
        <v>0</v>
      </c>
      <c r="F32" s="72"/>
      <c r="G32" s="72"/>
    </row>
    <row r="33" spans="2:7" ht="30" customHeight="1" x14ac:dyDescent="0.2">
      <c r="B33" s="173"/>
      <c r="C33" s="15" t="s">
        <v>94</v>
      </c>
      <c r="D33" s="67" t="s">
        <v>102</v>
      </c>
      <c r="E33" s="8">
        <f t="shared" si="1"/>
        <v>0</v>
      </c>
    </row>
    <row r="34" spans="2:7" x14ac:dyDescent="0.2">
      <c r="B34" s="178" t="s">
        <v>107</v>
      </c>
      <c r="C34" s="179"/>
      <c r="D34" s="180"/>
    </row>
    <row r="35" spans="2:7" ht="15" customHeight="1" x14ac:dyDescent="0.2">
      <c r="B35" s="181" t="s">
        <v>118</v>
      </c>
      <c r="C35" s="182"/>
      <c r="D35" s="183"/>
    </row>
    <row r="36" spans="2:7" x14ac:dyDescent="0.2">
      <c r="B36" s="181"/>
      <c r="C36" s="182"/>
      <c r="D36" s="183"/>
    </row>
    <row r="37" spans="2:7" x14ac:dyDescent="0.2">
      <c r="B37" s="181"/>
      <c r="C37" s="182"/>
      <c r="D37" s="183"/>
    </row>
    <row r="38" spans="2:7" x14ac:dyDescent="0.2">
      <c r="B38" s="181"/>
      <c r="C38" s="182"/>
      <c r="D38" s="183"/>
    </row>
    <row r="39" spans="2:7" x14ac:dyDescent="0.2">
      <c r="B39" s="181"/>
      <c r="C39" s="182"/>
      <c r="D39" s="183"/>
    </row>
    <row r="40" spans="2:7" x14ac:dyDescent="0.2">
      <c r="B40" s="181"/>
      <c r="C40" s="182"/>
      <c r="D40" s="183"/>
    </row>
    <row r="41" spans="2:7" ht="14.25" customHeight="1" x14ac:dyDescent="0.2">
      <c r="B41" s="184"/>
      <c r="C41" s="185"/>
      <c r="D41" s="186"/>
    </row>
    <row r="42" spans="2:7" ht="30" customHeight="1" x14ac:dyDescent="0.2">
      <c r="B42" s="167"/>
      <c r="C42" s="167"/>
      <c r="D42" s="167"/>
    </row>
    <row r="43" spans="2:7" ht="30" customHeight="1" x14ac:dyDescent="0.25">
      <c r="B43" s="174"/>
      <c r="C43" s="175"/>
      <c r="D43" s="16" t="s">
        <v>37</v>
      </c>
      <c r="E43" s="21">
        <f>SUBTOTAL(9,E44)</f>
        <v>5</v>
      </c>
    </row>
    <row r="44" spans="2:7" ht="30" customHeight="1" x14ac:dyDescent="0.2">
      <c r="B44" s="176" t="s">
        <v>95</v>
      </c>
      <c r="C44" s="177"/>
      <c r="D44" s="64" t="s">
        <v>105</v>
      </c>
      <c r="E44" s="8">
        <f>IFERROR(VLOOKUP(D44,ExtentGrid,2,FALSE),0)</f>
        <v>5</v>
      </c>
    </row>
    <row r="45" spans="2:7" x14ac:dyDescent="0.2">
      <c r="B45" s="70"/>
      <c r="C45" s="70"/>
      <c r="D45" s="70"/>
    </row>
    <row r="46" spans="2:7" x14ac:dyDescent="0.2">
      <c r="B46" s="70"/>
      <c r="C46" s="70"/>
      <c r="D46" s="70"/>
    </row>
    <row r="47" spans="2:7" x14ac:dyDescent="0.2">
      <c r="F47" s="160"/>
      <c r="G47" s="160"/>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96</v>
      </c>
      <c r="B1">
        <v>0</v>
      </c>
    </row>
    <row r="2" spans="1:2" x14ac:dyDescent="0.25">
      <c r="A2" s="8" t="s">
        <v>97</v>
      </c>
      <c r="B2">
        <v>1</v>
      </c>
    </row>
    <row r="3" spans="1:2" x14ac:dyDescent="0.25">
      <c r="A3" s="8" t="s">
        <v>98</v>
      </c>
      <c r="B3">
        <v>2</v>
      </c>
    </row>
    <row r="4" spans="1:2" x14ac:dyDescent="0.25">
      <c r="A4" s="8" t="s">
        <v>99</v>
      </c>
      <c r="B4">
        <v>3</v>
      </c>
    </row>
    <row r="5" spans="1:2" x14ac:dyDescent="0.25">
      <c r="A5" s="8" t="s">
        <v>100</v>
      </c>
      <c r="B5">
        <v>4</v>
      </c>
    </row>
    <row r="6" spans="1:2" x14ac:dyDescent="0.25">
      <c r="A6" s="8" t="s">
        <v>101</v>
      </c>
      <c r="B6">
        <v>3</v>
      </c>
    </row>
    <row r="8" spans="1:2" x14ac:dyDescent="0.25">
      <c r="A8" s="8" t="s">
        <v>102</v>
      </c>
    </row>
    <row r="9" spans="1:2" x14ac:dyDescent="0.25">
      <c r="A9" s="8" t="s">
        <v>103</v>
      </c>
    </row>
    <row r="11" spans="1:2" x14ac:dyDescent="0.25">
      <c r="A11" t="s">
        <v>104</v>
      </c>
      <c r="B11">
        <v>0</v>
      </c>
    </row>
    <row r="12" spans="1:2" x14ac:dyDescent="0.25">
      <c r="A12" t="s">
        <v>105</v>
      </c>
      <c r="B12">
        <v>5</v>
      </c>
    </row>
    <row r="13" spans="1:2" x14ac:dyDescent="0.2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5C0181-C248-4303-946F-8AFB7E5EBDEA}">
  <ds:schemaRef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 ds:uri="http://purl.org/dc/dcmitype/"/>
    <ds:schemaRef ds:uri="6d85b80b-1d70-431a-a327-1f7dfc954383"/>
    <ds:schemaRef ds:uri="http://schemas.openxmlformats.org/package/2006/metadata/core-properties"/>
    <ds:schemaRef ds:uri="837d63a7-3344-4425-a45c-e2be52241d42"/>
    <ds:schemaRef ds:uri="http://www.w3.org/XML/1998/namespace"/>
  </ds:schemaRefs>
</ds:datastoreItem>
</file>

<file path=customXml/itemProps2.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9C22B6-2EE8-4685-9DF0-25DF2036CA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Hayley DePonte</cp:lastModifiedBy>
  <cp:revision/>
  <cp:lastPrinted>2019-11-06T10:57:40Z</cp:lastPrinted>
  <dcterms:created xsi:type="dcterms:W3CDTF">2016-04-19T12:09:38Z</dcterms:created>
  <dcterms:modified xsi:type="dcterms:W3CDTF">2020-01-21T12:54:32Z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