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growth-regeneration\"/>
    </mc:Choice>
  </mc:AlternateContent>
  <xr:revisionPtr revIDLastSave="0" documentId="14_{F5A7CD2C-1C50-4E33-8004-00D9B92A51CD}" xr6:coauthVersionLast="47" xr6:coauthVersionMax="47"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8"/>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10" i="5"/>
  <c r="H30"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<sst xmlns="http://schemas.openxmlformats.org/spreadsheetml/2006/main" count="211" uniqueCount="120">
  <si>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</si>
  <si>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</si>
  <si>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</si>
  <si>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</si>
  <si>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Kirklees Council: Housing Allocations Policy review</t>
  </si>
  <si>
    <t>Directorate:</t>
  </si>
  <si>
    <t>Senior Officer responsible for policy/service:</t>
  </si>
  <si>
    <t>Growth &amp; Regeneration</t>
  </si>
  <si>
    <t>Paul Howard/ Michelle Anderson-Dore</t>
  </si>
  <si>
    <t>Service:</t>
  </si>
  <si>
    <t>Lead Officer responsible for EIA:</t>
  </si>
  <si>
    <t>Housing Services/
Homes &amp; Neighbourhoods</t>
  </si>
  <si>
    <t>Specific Service Area/Policy:</t>
  </si>
  <si>
    <t>Date of EIA (Stage 1):</t>
  </si>
  <si>
    <t xml:space="preserve">Housing Allocations Policy </t>
  </si>
  <si>
    <t>27.07.2022</t>
  </si>
  <si>
    <t>Brief outline of proposal and the overall aims/purpose of making this change:</t>
  </si>
  <si>
    <t xml:space="preserve">Kirklees Council’s Housing Allocations Policy sets out the way in which we let social rented homes (i) owned by the Council and (ii) those owned by housing associations for which we have nomination rights. The Council is conducting a review of the housing allocations policy The two primary reasons for the review are:
•	The policy was last comprehensively revised following the Localism Act, 2011 
•	The balance between need for and supply of social housing has become extremely challenging.  </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</si>
  <si>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</si>
  <si>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</si>
  <si>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</si>
  <si>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</si>
  <si>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</si>
  <si>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</si>
  <si>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</si>
  <si>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</si>
  <si>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</si>
  <si>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</si>
  <si>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</si>
  <si>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</si>
  <si>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</si>
  <si>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</si>
  <si>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</si>
  <si>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</si>
  <si>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</si>
  <si>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</si>
  <si>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t>NO</t>
  </si>
  <si>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</si>
  <si>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</si>
  <si>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</si>
  <si>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</si>
  <si>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YES</t>
  </si>
  <si>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</si>
  <si>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</si>
  <si>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</si>
  <si>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</si>
  <si>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</si>
  <si>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</si>
  <si>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t>Neutral</t>
  </si>
  <si>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</si>
  <si>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</si>
  <si>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</si>
  <si>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t>Positive</t>
  </si>
  <si>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</si>
  <si>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</si>
  <si>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</si>
  <si>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</si>
  <si>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</si>
  <si>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</si>
  <si>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</si>
  <si>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</si>
  <si>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</si>
  <si>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</si>
  <si>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</si>
  <si>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Not known</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</si>
  <si>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</si>
  <si>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</si>
  <si>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</si>
  <si>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</si>
  <si>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</si>
  <si>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</si>
  <si>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</si>
  <si>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</si>
  <si>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</si>
  <si>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</si>
  <si>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</si>
  <si>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</si>
  <si>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</si>
  <si>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</si>
  <si>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</si>
  <si>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</si>
  <si>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</si>
  <si>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</si>
  <si>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</si>
  <si>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</si>
  <si>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</si>
  <si>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</si>
  <si>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</si>
  <si>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</si>
  <si>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</si>
  <si>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</si>
  <si>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</si>
  <si>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</si>
  <si>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</si>
  <si>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</si>
  <si>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</si>
  <si>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</si>
  <si>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No</t>
  </si>
  <si>
    <t>…Kirklees residents?</t>
  </si>
  <si>
    <t>…service users?</t>
  </si>
  <si>
    <t>…any protected characteristic groups?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</si>
  <si>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</si>
  <si>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 xml:space="preserve">Specialist advice from an external consultant - HQN (Housing Quality Network).                                                                       A first-stage of the review focussed on (i) a desk-top analysis of the current policy, (ii) a review of data &amp; information and (iii) the views of stakeholders including existing and future tenants.                                                                                DLUHC (2022) Allocation of accommodation: guidance for local authorities, London, DLUHC - Allocation of accommodation: guidance for local authorities - Guidance - GOV.UK (www.gov.uk) 
DLUHC (2022) Social housing lettings in England, April 2020-March 2021, London, DLUHC - Social housing lettings in England, April 2020 to March 2021 - GOV.UK (www.gov.uk) 
Equalities and Human Rights Commission (2019) Guidance for social housing providers, London, EHRC - Guidance for social housing providers | Equality and Human Rights Commission (equalityhumanrights.com)  
Luba, J. et al (2022) Housing Allocation and Homelessness – Law and Practice, London, NexisLexis, 6th edition
Wilson, W. (2022) Allocating social housing (England), London, House of Commons Library, No CBP06937 - Allocating social housing (England) - House of Commons Library (parliament.uk)  </t>
  </si>
  <si>
    <t>To what extent do you feel you are able to mitigate any potential negative impact of your proposal outlined on the different groups of people?</t>
  </si>
  <si>
    <t>FULLY</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</si>
  <si>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</si>
  <si>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</si>
  <si>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</si>
  <si>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</si>
  <si>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</si>
  <si>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</si>
  <si>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</si>
  <si>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Please list your environmental evidence/intelligence here [you can include hyperlinks to files/research/websites]:</t>
  </si>
  <si>
    <t xml:space="preserve">Specialist advice from an external consultant - HQN (Housing Quality Network). HQN considers that housing allocations policies do not directly impact on environmental concerns. A literature search indicates that there is no research evidence which suggests a direct relationship between social housing allocations and the environment. There is however a strong link between social housing and the environment eg Climate Change Committee (2019) UK housing : Fit for the future?, London, CCR - UK housing: Fit for the future? - Climate Change Committee (theccc.org.uk) 
</t>
  </si>
  <si>
    <t>To what extent do you feel you are able to mitigate any potential negative impact of your proposal on the environmtenal issues identified?</t>
  </si>
  <si>
    <t>Very Positive</t>
  </si>
  <si>
    <t>Negative</t>
  </si>
  <si>
    <t>Very negative</t>
  </si>
  <si>
    <t>TO SOME EXTENT</t>
  </si>
  <si>
    <t>NOT AT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</si>
</sst>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84">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Alignment="1">
      <alignment vertical="center" wrapText="1"/>
    </xf>
    <xf numFmtId="0" fontId="12" fillId="4" borderId="0" xfId="0" applyFont="1" applyFill="1"/>
    <xf numFmtId="0" fontId="10" fillId="4" borderId="0" xfId="0" applyFont="1" applyFill="1"/>
    <xf numFmtId="0" fontId="10" fillId="3" borderId="0" xfId="0" applyFont="1" applyFill="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Alignment="1">
      <alignment horizontal="center" vertical="center" wrapText="1"/>
    </xf>
    <xf numFmtId="0" fontId="6" fillId="0" borderId="27" xfId="0" applyFont="1" applyBorder="1" applyAlignment="1">
      <alignment horizontal="center" vertical="center" wrapText="1"/>
    </xf>
    <xf numFmtId="0" fontId="1" fillId="0" borderId="27" xfId="0" applyFont="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1" fillId="0" borderId="35" xfId="0" applyFont="1" applyBorder="1"/>
    <xf numFmtId="0" fontId="1" fillId="0" borderId="36" xfId="0" applyFont="1" applyBorder="1"/>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xf numFmtId="0" fontId="1" fillId="0" borderId="27" xfId="0" applyFont="1" applyBorder="1"/>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5"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2" fillId="0" borderId="0" xfId="0" applyFont="1" applyAlignment="1">
      <alignment horizontal="left" vertical="top"/>
    </xf>
    <xf numFmtId="0" fontId="2" fillId="0" borderId="7" xfId="0" applyFont="1" applyBorder="1" applyAlignment="1">
      <alignment horizontal="left" vertical="center" wrapText="1" indent="2"/>
    </xf>
    <xf numFmtId="0" fontId="2" fillId="0" borderId="0" xfId="0" applyFont="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11" fillId="3" borderId="0" xfId="0" applyFont="1" applyFill="1" applyAlignment="1">
      <alignment horizontal="left" vertical="center" wrapText="1"/>
    </xf>
    <xf numFmtId="0" fontId="19" fillId="0" borderId="0" xfId="0" applyFont="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xf>
    <xf numFmtId="0" fontId="22" fillId="0" borderId="0" xfId="0" applyFont="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6" activePane="bottomLeft" state="frozen"/>
      <selection pane="bottomLeft" activeCell="B38" sqref="B38:I38"/>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0" ht="20.25" x14ac:dyDescent="0.3">
      <c r="B8" s="5" t="s">
        <v>0</v>
      </c>
      <c r="C8" s="6"/>
      <c r="D8" s="6"/>
      <c r="E8" s="6"/>
      <c r="F8" s="6"/>
      <c r="G8" s="6"/>
      <c r="H8" s="6"/>
      <c r="I8" s="6"/>
      <c r="J8" s="6"/>
    </row>
    <row r="9" spans="2:10" s="2" customFormat="1" ht="154.5" hidden="1" customHeight="1" x14ac:dyDescent="0.2">
      <c r="B9" s="103" t="s">
        <v>1</v>
      </c>
      <c r="C9" s="103"/>
      <c r="D9" s="103"/>
      <c r="E9" s="103"/>
      <c r="F9" s="103"/>
      <c r="G9" s="103"/>
      <c r="H9" s="103"/>
      <c r="I9" s="103"/>
      <c r="J9" s="103"/>
    </row>
    <row r="11" spans="2:10" ht="18" x14ac:dyDescent="0.25">
      <c r="B11" s="20" t="s">
        <v>2</v>
      </c>
    </row>
    <row r="12" spans="2:10" s="9" customFormat="1" ht="8.25" x14ac:dyDescent="0.15"/>
    <row r="13" spans="2:10" ht="15" x14ac:dyDescent="0.25">
      <c r="B13" s="108" t="s">
        <v>3</v>
      </c>
      <c r="C13" s="109"/>
      <c r="D13" s="109"/>
      <c r="E13" s="109"/>
      <c r="F13" s="109"/>
      <c r="G13" s="109"/>
      <c r="H13" s="109"/>
      <c r="I13" s="109"/>
      <c r="J13" s="110"/>
    </row>
    <row r="14" spans="2:10" ht="30.75" customHeight="1" x14ac:dyDescent="0.2">
      <c r="B14" s="112" t="s">
        <v>4</v>
      </c>
      <c r="C14" s="112"/>
      <c r="D14" s="112"/>
      <c r="E14" s="112"/>
      <c r="F14" s="112"/>
      <c r="G14" s="112"/>
      <c r="H14" s="112"/>
      <c r="I14" s="112"/>
      <c r="J14" s="112"/>
    </row>
    <row r="15" spans="2:10" ht="15" x14ac:dyDescent="0.25">
      <c r="B15" s="108" t="s">
        <v>5</v>
      </c>
      <c r="C15" s="109"/>
      <c r="D15" s="109"/>
      <c r="E15" s="109" t="s">
        <v>6</v>
      </c>
      <c r="F15" s="109"/>
      <c r="G15" s="109"/>
      <c r="H15" s="109"/>
      <c r="I15" s="109"/>
      <c r="J15" s="110"/>
    </row>
    <row r="16" spans="2:10" ht="30.75" customHeight="1" x14ac:dyDescent="0.2">
      <c r="B16" s="107" t="s">
        <v>7</v>
      </c>
      <c r="C16" s="106"/>
      <c r="D16" s="106"/>
      <c r="E16" s="106" t="s">
        <v>8</v>
      </c>
      <c r="F16" s="106"/>
      <c r="G16" s="106"/>
      <c r="H16" s="106"/>
      <c r="I16" s="106"/>
      <c r="J16" s="111"/>
    </row>
    <row r="17" spans="1:10" ht="15" x14ac:dyDescent="0.25">
      <c r="B17" s="108" t="s">
        <v>9</v>
      </c>
      <c r="C17" s="109"/>
      <c r="D17" s="109"/>
      <c r="E17" s="109" t="s">
        <v>10</v>
      </c>
      <c r="F17" s="109"/>
      <c r="G17" s="109"/>
      <c r="H17" s="109"/>
      <c r="I17" s="109"/>
      <c r="J17" s="110"/>
    </row>
    <row r="18" spans="1:10" ht="24.75" customHeight="1" x14ac:dyDescent="0.2">
      <c r="B18" s="105" t="s">
        <v>11</v>
      </c>
      <c r="C18" s="106"/>
      <c r="D18" s="106"/>
      <c r="E18" s="106" t="s">
        <v>8</v>
      </c>
      <c r="F18" s="106"/>
      <c r="G18" s="106"/>
      <c r="H18" s="106"/>
      <c r="I18" s="106"/>
      <c r="J18" s="111"/>
    </row>
    <row r="19" spans="1:10" ht="15" x14ac:dyDescent="0.25">
      <c r="B19" s="108" t="s">
        <v>12</v>
      </c>
      <c r="C19" s="109"/>
      <c r="D19" s="109"/>
      <c r="E19" s="109" t="s">
        <v>13</v>
      </c>
      <c r="F19" s="109"/>
      <c r="G19" s="109"/>
      <c r="H19" s="109"/>
      <c r="I19" s="109"/>
      <c r="J19" s="110"/>
    </row>
    <row r="20" spans="1:10" ht="25.5" customHeight="1" x14ac:dyDescent="0.2">
      <c r="B20" s="104" t="s">
        <v>14</v>
      </c>
      <c r="C20" s="78"/>
      <c r="D20" s="78"/>
      <c r="E20" s="78" t="s">
        <v>15</v>
      </c>
      <c r="F20" s="78"/>
      <c r="G20" s="78"/>
      <c r="H20" s="78"/>
      <c r="I20" s="78"/>
      <c r="J20" s="79"/>
    </row>
    <row r="21" spans="1:10" ht="25.5" customHeight="1" x14ac:dyDescent="0.25">
      <c r="B21" s="89" t="s">
        <v>16</v>
      </c>
      <c r="C21" s="90"/>
      <c r="D21" s="90"/>
      <c r="E21" s="90"/>
      <c r="F21" s="90"/>
      <c r="G21" s="90"/>
      <c r="H21" s="90"/>
      <c r="I21" s="90"/>
      <c r="J21" s="91"/>
    </row>
    <row r="22" spans="1:10" ht="25.5" customHeight="1" x14ac:dyDescent="0.2">
      <c r="B22" s="93" t="s">
        <v>17</v>
      </c>
      <c r="C22" s="94"/>
      <c r="D22" s="94"/>
      <c r="E22" s="94"/>
      <c r="F22" s="94"/>
      <c r="G22" s="94"/>
      <c r="H22" s="94"/>
      <c r="I22" s="94"/>
      <c r="J22" s="95"/>
    </row>
    <row r="23" spans="1:10" ht="25.5" customHeight="1" x14ac:dyDescent="0.2">
      <c r="B23" s="93"/>
      <c r="C23" s="94"/>
      <c r="D23" s="94"/>
      <c r="E23" s="94"/>
      <c r="F23" s="94"/>
      <c r="G23" s="94"/>
      <c r="H23" s="94"/>
      <c r="I23" s="94"/>
      <c r="J23" s="95"/>
    </row>
    <row r="24" spans="1:10" ht="25.5" customHeight="1" x14ac:dyDescent="0.2">
      <c r="B24" s="96"/>
      <c r="C24" s="97"/>
      <c r="D24" s="97"/>
      <c r="E24" s="97"/>
      <c r="F24" s="97"/>
      <c r="G24" s="97"/>
      <c r="H24" s="97"/>
      <c r="I24" s="97"/>
      <c r="J24" s="98"/>
    </row>
    <row r="26" spans="1:10" ht="18" x14ac:dyDescent="0.25">
      <c r="B26" s="20" t="s">
        <v>18</v>
      </c>
    </row>
    <row r="27" spans="1:10" s="9" customFormat="1" ht="8.25" x14ac:dyDescent="0.15">
      <c r="B27" s="21"/>
    </row>
    <row r="28" spans="1:10" ht="22.5" customHeight="1" x14ac:dyDescent="0.35">
      <c r="A28" s="27"/>
      <c r="B28" s="74" t="s">
        <v>19</v>
      </c>
      <c r="C28" s="75"/>
      <c r="D28" s="75" t="s">
        <v>20</v>
      </c>
      <c r="E28" s="75"/>
      <c r="F28" s="75"/>
      <c r="G28" s="75"/>
      <c r="H28" s="75"/>
      <c r="I28" s="75"/>
      <c r="J28" s="99" t="s">
        <v>21</v>
      </c>
    </row>
    <row r="29" spans="1:10" ht="31.5" x14ac:dyDescent="0.35">
      <c r="A29" s="27"/>
      <c r="B29" s="76"/>
      <c r="C29" s="77"/>
      <c r="D29" s="64" t="s">
        <v>22</v>
      </c>
      <c r="E29" s="64" t="s">
        <v>23</v>
      </c>
      <c r="F29" s="64" t="s">
        <v>24</v>
      </c>
      <c r="G29" s="64" t="s">
        <v>25</v>
      </c>
      <c r="H29" s="67" t="s">
        <v>26</v>
      </c>
      <c r="I29" s="28" t="s">
        <v>27</v>
      </c>
      <c r="J29" s="100"/>
    </row>
    <row r="30" spans="1:10" ht="15.75" x14ac:dyDescent="0.25">
      <c r="B30" s="101" t="s">
        <v>28</v>
      </c>
      <c r="C30" s="102"/>
      <c r="D30" s="34">
        <f>ProposalScore+Equalities!J56</f>
        <v>6</v>
      </c>
      <c r="E30" s="34">
        <f ca="1">Equalities!F42</f>
        <v>4.5999999999999996</v>
      </c>
      <c r="F30" s="35">
        <f ca="1">D30+E30</f>
        <v>10.6</v>
      </c>
      <c r="G30" s="34">
        <f>Engagement!E24</f>
        <v>0</v>
      </c>
      <c r="H30" s="34">
        <f>Engagement!E10</f>
        <v>4</v>
      </c>
      <c r="I30" s="35">
        <f>G30+H30</f>
        <v>4</v>
      </c>
      <c r="J30" s="38" t="str">
        <f ca="1">IF(OR(F30&gt;=10,I30&gt;=10),"Yes","No")</f>
        <v>Yes</v>
      </c>
    </row>
    <row r="31" spans="1:10" ht="15.75" x14ac:dyDescent="0.25">
      <c r="B31" s="68" t="s">
        <v>29</v>
      </c>
      <c r="C31" s="69"/>
      <c r="D31" s="39"/>
      <c r="E31" s="40">
        <f>Environment!K38</f>
        <v>2</v>
      </c>
      <c r="F31" s="41">
        <f>E31</f>
        <v>2</v>
      </c>
      <c r="G31" s="40">
        <f>Engagement!E43</f>
        <v>0</v>
      </c>
      <c r="H31" s="40">
        <f>Engagement!E28</f>
        <v>0</v>
      </c>
      <c r="I31" s="41">
        <f>G31+H31</f>
        <v>0</v>
      </c>
      <c r="J31" s="42" t="str">
        <f>IF(OR(F31&gt;=5,I31&gt;=10),"Yes","No")</f>
        <v>No</v>
      </c>
    </row>
    <row r="32" spans="1:10" ht="20.100000000000001" customHeight="1" x14ac:dyDescent="0.2">
      <c r="B32" s="92"/>
      <c r="C32" s="92"/>
      <c r="D32" s="92"/>
      <c r="E32" s="92"/>
      <c r="F32" s="92"/>
      <c r="G32" s="92"/>
      <c r="H32" s="92"/>
      <c r="I32" s="92"/>
      <c r="J32" s="92"/>
    </row>
    <row r="34" spans="2:13" ht="18" x14ac:dyDescent="0.25">
      <c r="B34" s="20" t="s">
        <v>30</v>
      </c>
    </row>
    <row r="35" spans="2:13" s="9" customFormat="1" ht="8.25" x14ac:dyDescent="0.15">
      <c r="B35" s="21"/>
    </row>
    <row r="36" spans="2:13" ht="31.5" x14ac:dyDescent="0.2">
      <c r="B36" s="70" t="s">
        <v>31</v>
      </c>
      <c r="C36" s="71"/>
      <c r="D36" s="71"/>
      <c r="E36" s="71"/>
      <c r="F36" s="71"/>
      <c r="G36" s="71"/>
      <c r="H36" s="71"/>
      <c r="I36" s="71"/>
      <c r="J36" s="43" t="s">
        <v>32</v>
      </c>
      <c r="K36" s="8" t="s">
        <v>33</v>
      </c>
      <c r="L36" s="8" t="s">
        <v>34</v>
      </c>
    </row>
    <row r="37" spans="2:13" ht="15" x14ac:dyDescent="0.2">
      <c r="B37" s="80" t="s">
        <v>35</v>
      </c>
      <c r="C37" s="81"/>
      <c r="D37" s="81"/>
      <c r="E37" s="81"/>
      <c r="F37" s="81"/>
      <c r="G37" s="81"/>
      <c r="H37" s="81"/>
      <c r="I37" s="81"/>
      <c r="J37" s="44" t="s">
        <v>36</v>
      </c>
      <c r="K37" s="8">
        <v>6</v>
      </c>
      <c r="L37" s="8">
        <f t="shared" ref="L37:L43" si="0">IF(J37="Yes",K37,0)</f>
        <v>0</v>
      </c>
    </row>
    <row r="38" spans="2:13" ht="15" x14ac:dyDescent="0.2">
      <c r="B38" s="72" t="s">
        <v>37</v>
      </c>
      <c r="C38" s="73"/>
      <c r="D38" s="73"/>
      <c r="E38" s="73"/>
      <c r="F38" s="73"/>
      <c r="G38" s="73"/>
      <c r="H38" s="73"/>
      <c r="I38" s="73"/>
      <c r="J38" s="45" t="s">
        <v>36</v>
      </c>
      <c r="K38" s="8">
        <v>10</v>
      </c>
      <c r="L38" s="8">
        <f t="shared" si="0"/>
        <v>0</v>
      </c>
    </row>
    <row r="39" spans="2:13" ht="15" x14ac:dyDescent="0.2">
      <c r="B39" s="72" t="s">
        <v>38</v>
      </c>
      <c r="C39" s="73"/>
      <c r="D39" s="73"/>
      <c r="E39" s="73"/>
      <c r="F39" s="73"/>
      <c r="G39" s="73"/>
      <c r="H39" s="73"/>
      <c r="I39" s="73"/>
      <c r="J39" s="45" t="s">
        <v>36</v>
      </c>
      <c r="K39" s="8">
        <v>6</v>
      </c>
      <c r="L39" s="8">
        <f t="shared" si="0"/>
        <v>0</v>
      </c>
    </row>
    <row r="40" spans="2:13" ht="15" x14ac:dyDescent="0.2">
      <c r="B40" s="72" t="s">
        <v>39</v>
      </c>
      <c r="C40" s="73"/>
      <c r="D40" s="73"/>
      <c r="E40" s="73"/>
      <c r="F40" s="73"/>
      <c r="G40" s="73"/>
      <c r="H40" s="73"/>
      <c r="I40" s="73"/>
      <c r="J40" s="45" t="s">
        <v>36</v>
      </c>
      <c r="K40" s="8">
        <v>4</v>
      </c>
      <c r="L40" s="8">
        <f t="shared" si="0"/>
        <v>0</v>
      </c>
    </row>
    <row r="41" spans="2:13" ht="15" x14ac:dyDescent="0.2">
      <c r="B41" s="72" t="s">
        <v>40</v>
      </c>
      <c r="C41" s="73"/>
      <c r="D41" s="73"/>
      <c r="E41" s="73"/>
      <c r="F41" s="73"/>
      <c r="G41" s="73"/>
      <c r="H41" s="73"/>
      <c r="I41" s="73"/>
      <c r="J41" s="45" t="s">
        <v>41</v>
      </c>
      <c r="K41" s="8">
        <v>6</v>
      </c>
      <c r="L41" s="8">
        <f t="shared" si="0"/>
        <v>6</v>
      </c>
    </row>
    <row r="42" spans="2:13" ht="15" customHeight="1" x14ac:dyDescent="0.2">
      <c r="B42" s="83" t="s">
        <v>42</v>
      </c>
      <c r="C42" s="84"/>
      <c r="D42" s="84"/>
      <c r="E42" s="84"/>
      <c r="F42" s="84"/>
      <c r="G42" s="84"/>
      <c r="H42" s="84"/>
      <c r="I42" s="84"/>
      <c r="J42" s="87" t="s">
        <v>36</v>
      </c>
      <c r="K42" s="8"/>
      <c r="L42" s="8"/>
    </row>
    <row r="43" spans="2:13" ht="14.25" customHeight="1" x14ac:dyDescent="0.2">
      <c r="B43" s="85"/>
      <c r="C43" s="86"/>
      <c r="D43" s="86"/>
      <c r="E43" s="86"/>
      <c r="F43" s="86"/>
      <c r="G43" s="86"/>
      <c r="H43" s="86"/>
      <c r="I43" s="86"/>
      <c r="J43" s="88"/>
      <c r="K43" s="8">
        <v>8</v>
      </c>
      <c r="L43" s="8">
        <f t="shared" si="0"/>
        <v>0</v>
      </c>
    </row>
    <row r="44" spans="2:13" ht="15" customHeight="1" x14ac:dyDescent="0.25">
      <c r="B44" s="82"/>
      <c r="C44" s="82"/>
      <c r="D44" s="82"/>
      <c r="E44" s="82"/>
      <c r="F44" s="82"/>
      <c r="G44" s="82"/>
      <c r="H44" s="82"/>
      <c r="I44" s="82"/>
      <c r="J44" s="82"/>
      <c r="K44" s="19" t="s">
        <v>43</v>
      </c>
      <c r="L44" s="19">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13:D13"/>
    <mergeCell ref="E13:J13"/>
    <mergeCell ref="B14:J14"/>
    <mergeCell ref="B44:J44"/>
    <mergeCell ref="B42:I43"/>
    <mergeCell ref="J42:J43"/>
    <mergeCell ref="B21:J21"/>
    <mergeCell ref="B39:I39"/>
    <mergeCell ref="B40:I40"/>
    <mergeCell ref="B32:J32"/>
    <mergeCell ref="B22:J24"/>
    <mergeCell ref="B41:I41"/>
    <mergeCell ref="J28:J29"/>
    <mergeCell ref="D28:I28"/>
    <mergeCell ref="B30:C30"/>
    <mergeCell ref="B31:C31"/>
    <mergeCell ref="B36:I36"/>
    <mergeCell ref="B38:I38"/>
    <mergeCell ref="B28:C29"/>
    <mergeCell ref="E20:J20"/>
    <mergeCell ref="B37:I37"/>
  </mergeCells>
  <conditionalFormatting sqref="D30:E30 G30:H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E31:F31">
    <cfRule type="cellIs" dxfId="71" priority="1" stopIfTrue="1" operator="lessThanOrEqual">
      <formula>4</formula>
    </cfRule>
    <cfRule type="cellIs" dxfId="70" priority="2" stopIfTrue="1" operator="lessThanOrEqual">
      <formula>6</formula>
    </cfRule>
    <cfRule type="cellIs" dxfId="69" priority="3" stopIfTrue="1" operator="lessThanOrEqual">
      <formula>8</formula>
    </cfRule>
    <cfRule type="cellIs" dxfId="68" priority="4" operator="lessThanOrEqual">
      <formula>10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I30:I31">
    <cfRule type="cellIs" dxfId="63" priority="5" stopIfTrue="1" operator="lessThanOrEqual">
      <formula>8</formula>
    </cfRule>
    <cfRule type="cellIs" dxfId="62" priority="6" stopIfTrue="1" operator="lessThanOrEqual">
      <formula>12</formula>
    </cfRule>
    <cfRule type="cellIs" dxfId="61" priority="7" stopIfTrue="1" operator="lessThanOrEqual">
      <formula>16</formula>
    </cfRule>
    <cfRule type="cellIs" dxfId="60" priority="8" operator="lessThanOrEqual">
      <formula>20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8:Q42"/>
  <sheetViews>
    <sheetView showGridLines="0" showRowColHeaders="0" zoomScaleNormal="100" workbookViewId="0">
      <pane ySplit="7" topLeftCell="A30" activePane="bottomLeft" state="frozen"/>
      <selection pane="bottomLeft" activeCell="K34" sqref="K34"/>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2:10" ht="20.100000000000001" customHeight="1" x14ac:dyDescent="0.2">
      <c r="B8" s="127" t="s">
        <v>44</v>
      </c>
      <c r="C8" s="128"/>
      <c r="D8" s="128"/>
      <c r="E8" s="48" t="s">
        <v>45</v>
      </c>
    </row>
    <row r="9" spans="2:10" ht="34.5" customHeight="1" x14ac:dyDescent="0.25">
      <c r="B9" s="129"/>
      <c r="C9" s="130"/>
      <c r="D9" s="130"/>
      <c r="E9" s="49" t="s">
        <v>46</v>
      </c>
      <c r="F9" s="22" t="s">
        <v>34</v>
      </c>
      <c r="G9" s="22"/>
      <c r="H9" s="22"/>
      <c r="I9" s="22"/>
      <c r="J9" s="22"/>
    </row>
    <row r="10" spans="2:10" ht="30" customHeight="1" x14ac:dyDescent="0.2">
      <c r="B10" s="133" t="s">
        <v>47</v>
      </c>
      <c r="C10" s="134"/>
      <c r="D10" s="134"/>
      <c r="E10" s="50" t="s">
        <v>48</v>
      </c>
      <c r="F10" s="8">
        <f>IFERROR(VLOOKUP(E10,PositivityGrid,2,FALSE),0)</f>
        <v>2</v>
      </c>
    </row>
    <row r="11" spans="2:10" ht="30" customHeight="1" x14ac:dyDescent="0.2">
      <c r="B11" s="137" t="s">
        <v>49</v>
      </c>
      <c r="C11" s="138"/>
      <c r="D11" s="138"/>
      <c r="E11" s="51" t="s">
        <v>48</v>
      </c>
      <c r="F11" s="8">
        <f>IFERROR(VLOOKUP(E11,PositivityGrid,2,FALSE),0)</f>
        <v>2</v>
      </c>
    </row>
    <row r="12" spans="2:10" ht="30" customHeight="1" x14ac:dyDescent="0.2">
      <c r="B12" s="137" t="s">
        <v>50</v>
      </c>
      <c r="C12" s="138"/>
      <c r="D12" s="138"/>
      <c r="E12" s="51"/>
    </row>
    <row r="13" spans="2:10" ht="30" customHeight="1" x14ac:dyDescent="0.2">
      <c r="B13" s="135" t="s">
        <v>51</v>
      </c>
      <c r="C13" s="136"/>
      <c r="D13" s="136"/>
      <c r="E13" s="51" t="s">
        <v>52</v>
      </c>
      <c r="F13" s="8">
        <f>IFERROR(VLOOKUP(E13,PositivityGrid,2,FALSE),0)</f>
        <v>1</v>
      </c>
    </row>
    <row r="14" spans="2:10" ht="30" customHeight="1" x14ac:dyDescent="0.2">
      <c r="B14" s="139" t="s">
        <v>53</v>
      </c>
      <c r="C14" s="140"/>
      <c r="D14" s="140"/>
      <c r="E14" s="52" t="s">
        <v>48</v>
      </c>
      <c r="F14" s="8">
        <f>IFERROR(VLOOKUP(E14,PositivityGrid,2,FALSE),0)</f>
        <v>2</v>
      </c>
    </row>
    <row r="15" spans="2:10" ht="30" customHeight="1" x14ac:dyDescent="0.2">
      <c r="B15" s="47"/>
      <c r="C15" s="47"/>
      <c r="D15" s="47"/>
      <c r="E15" s="33"/>
    </row>
    <row r="16" spans="2:10" ht="30" customHeight="1" x14ac:dyDescent="0.2">
      <c r="B16" s="131" t="s">
        <v>54</v>
      </c>
      <c r="C16" s="132"/>
      <c r="D16" s="132"/>
      <c r="E16" s="125" t="s">
        <v>46</v>
      </c>
    </row>
    <row r="17" spans="2:17" ht="37.5" customHeight="1" x14ac:dyDescent="0.2">
      <c r="B17" s="121" t="s">
        <v>55</v>
      </c>
      <c r="C17" s="122"/>
      <c r="D17" s="122"/>
      <c r="E17" s="126"/>
      <c r="Q17" s="3"/>
    </row>
    <row r="18" spans="2:17" ht="28.5" customHeight="1" x14ac:dyDescent="0.2">
      <c r="B18" s="123" t="s">
        <v>56</v>
      </c>
      <c r="C18" s="124"/>
      <c r="D18" s="53" t="s">
        <v>57</v>
      </c>
      <c r="E18" s="55" t="s">
        <v>48</v>
      </c>
      <c r="F18" s="8">
        <f t="shared" ref="F18:F38" si="0">IFERROR(VLOOKUP(E18,PositivityGrid,2,FALSE),0)</f>
        <v>2</v>
      </c>
    </row>
    <row r="19" spans="2:17" ht="28.5" customHeight="1" x14ac:dyDescent="0.2">
      <c r="B19" s="119"/>
      <c r="C19" s="120"/>
      <c r="D19" s="54" t="s">
        <v>58</v>
      </c>
      <c r="E19" s="56" t="s">
        <v>48</v>
      </c>
      <c r="F19" s="8">
        <f t="shared" si="0"/>
        <v>2</v>
      </c>
    </row>
    <row r="20" spans="2:17" ht="28.5" customHeight="1" x14ac:dyDescent="0.2">
      <c r="B20" s="117" t="s">
        <v>59</v>
      </c>
      <c r="C20" s="118"/>
      <c r="D20" s="53" t="s">
        <v>57</v>
      </c>
      <c r="E20" s="55" t="s">
        <v>48</v>
      </c>
      <c r="F20" s="8">
        <f t="shared" si="0"/>
        <v>2</v>
      </c>
    </row>
    <row r="21" spans="2:17" ht="28.5" customHeight="1" x14ac:dyDescent="0.2">
      <c r="B21" s="119"/>
      <c r="C21" s="120"/>
      <c r="D21" s="54" t="s">
        <v>58</v>
      </c>
      <c r="E21" s="56" t="s">
        <v>52</v>
      </c>
      <c r="F21" s="8">
        <f t="shared" si="0"/>
        <v>1</v>
      </c>
    </row>
    <row r="22" spans="2:17" ht="28.5" customHeight="1" x14ac:dyDescent="0.2">
      <c r="B22" s="113" t="s">
        <v>60</v>
      </c>
      <c r="C22" s="114"/>
      <c r="D22" s="53" t="s">
        <v>57</v>
      </c>
      <c r="E22" s="55" t="s">
        <v>48</v>
      </c>
      <c r="F22" s="8">
        <f t="shared" si="0"/>
        <v>2</v>
      </c>
    </row>
    <row r="23" spans="2:17" ht="28.5" customHeight="1" x14ac:dyDescent="0.2">
      <c r="B23" s="115"/>
      <c r="C23" s="116"/>
      <c r="D23" s="54" t="s">
        <v>58</v>
      </c>
      <c r="E23" s="56" t="s">
        <v>48</v>
      </c>
      <c r="F23" s="8">
        <f t="shared" si="0"/>
        <v>2</v>
      </c>
    </row>
    <row r="24" spans="2:17" ht="28.5" customHeight="1" x14ac:dyDescent="0.2">
      <c r="B24" s="113" t="s">
        <v>61</v>
      </c>
      <c r="C24" s="114"/>
      <c r="D24" s="53" t="s">
        <v>57</v>
      </c>
      <c r="E24" s="55" t="s">
        <v>48</v>
      </c>
      <c r="F24" s="8">
        <f t="shared" si="0"/>
        <v>2</v>
      </c>
    </row>
    <row r="25" spans="2:17" ht="28.5" customHeight="1" x14ac:dyDescent="0.2">
      <c r="B25" s="115"/>
      <c r="C25" s="116"/>
      <c r="D25" s="54" t="s">
        <v>58</v>
      </c>
      <c r="E25" s="56" t="s">
        <v>48</v>
      </c>
      <c r="F25" s="8">
        <f t="shared" si="0"/>
        <v>2</v>
      </c>
    </row>
    <row r="26" spans="2:17" ht="28.5" customHeight="1" x14ac:dyDescent="0.2">
      <c r="B26" s="113" t="s">
        <v>62</v>
      </c>
      <c r="C26" s="114"/>
      <c r="D26" s="53" t="s">
        <v>57</v>
      </c>
      <c r="E26" s="55" t="s">
        <v>48</v>
      </c>
      <c r="F26" s="8">
        <f t="shared" si="0"/>
        <v>2</v>
      </c>
    </row>
    <row r="27" spans="2:17" ht="28.5" customHeight="1" x14ac:dyDescent="0.2">
      <c r="B27" s="115"/>
      <c r="C27" s="116"/>
      <c r="D27" s="54" t="s">
        <v>58</v>
      </c>
      <c r="E27" s="56" t="s">
        <v>48</v>
      </c>
      <c r="F27" s="8">
        <f t="shared" si="0"/>
        <v>2</v>
      </c>
    </row>
    <row r="28" spans="2:17" ht="28.5" customHeight="1" x14ac:dyDescent="0.2">
      <c r="B28" s="117" t="s">
        <v>63</v>
      </c>
      <c r="C28" s="118"/>
      <c r="D28" s="53" t="s">
        <v>57</v>
      </c>
      <c r="E28" s="55" t="s">
        <v>48</v>
      </c>
      <c r="F28" s="8">
        <f t="shared" si="0"/>
        <v>2</v>
      </c>
    </row>
    <row r="29" spans="2:17" ht="28.5" customHeight="1" x14ac:dyDescent="0.2">
      <c r="B29" s="119"/>
      <c r="C29" s="120"/>
      <c r="D29" s="54" t="s">
        <v>58</v>
      </c>
      <c r="E29" s="56" t="s">
        <v>64</v>
      </c>
      <c r="F29" s="8">
        <f t="shared" si="0"/>
        <v>3</v>
      </c>
    </row>
    <row r="30" spans="2:17" ht="28.5" customHeight="1" x14ac:dyDescent="0.2">
      <c r="B30" s="113" t="s">
        <v>65</v>
      </c>
      <c r="C30" s="114"/>
      <c r="D30" s="53" t="s">
        <v>57</v>
      </c>
      <c r="E30" s="55" t="s">
        <v>48</v>
      </c>
      <c r="F30" s="8">
        <f t="shared" si="0"/>
        <v>2</v>
      </c>
    </row>
    <row r="31" spans="2:17" ht="28.5" customHeight="1" x14ac:dyDescent="0.2">
      <c r="B31" s="115"/>
      <c r="C31" s="116"/>
      <c r="D31" s="54" t="s">
        <v>58</v>
      </c>
      <c r="E31" s="56" t="s">
        <v>48</v>
      </c>
      <c r="F31" s="8">
        <f t="shared" si="0"/>
        <v>2</v>
      </c>
    </row>
    <row r="32" spans="2:17" ht="28.5" customHeight="1" x14ac:dyDescent="0.2">
      <c r="B32" s="117" t="s">
        <v>66</v>
      </c>
      <c r="C32" s="118"/>
      <c r="D32" s="53" t="s">
        <v>57</v>
      </c>
      <c r="E32" s="55" t="s">
        <v>48</v>
      </c>
      <c r="F32" s="8">
        <f t="shared" si="0"/>
        <v>2</v>
      </c>
    </row>
    <row r="33" spans="2:10" ht="28.5" customHeight="1" x14ac:dyDescent="0.2">
      <c r="B33" s="119"/>
      <c r="C33" s="120"/>
      <c r="D33" s="54" t="s">
        <v>58</v>
      </c>
      <c r="E33" s="56" t="s">
        <v>48</v>
      </c>
      <c r="F33" s="8">
        <f t="shared" si="0"/>
        <v>2</v>
      </c>
    </row>
    <row r="34" spans="2:10" ht="28.5" customHeight="1" x14ac:dyDescent="0.2">
      <c r="B34" s="113" t="s">
        <v>67</v>
      </c>
      <c r="C34" s="114"/>
      <c r="D34" s="53" t="s">
        <v>57</v>
      </c>
      <c r="E34" s="55" t="s">
        <v>48</v>
      </c>
      <c r="F34" s="8">
        <f t="shared" si="0"/>
        <v>2</v>
      </c>
    </row>
    <row r="35" spans="2:10" ht="28.5" customHeight="1" x14ac:dyDescent="0.2">
      <c r="B35" s="115"/>
      <c r="C35" s="116"/>
      <c r="D35" s="54" t="s">
        <v>58</v>
      </c>
      <c r="E35" s="56" t="s">
        <v>48</v>
      </c>
      <c r="F35" s="8">
        <f t="shared" si="0"/>
        <v>2</v>
      </c>
    </row>
    <row r="36" spans="2:10" ht="28.5" customHeight="1" x14ac:dyDescent="0.2">
      <c r="B36" s="113" t="s">
        <v>68</v>
      </c>
      <c r="C36" s="114"/>
      <c r="D36" s="53" t="s">
        <v>57</v>
      </c>
      <c r="E36" s="55" t="s">
        <v>48</v>
      </c>
      <c r="F36" s="8">
        <f t="shared" si="0"/>
        <v>2</v>
      </c>
    </row>
    <row r="37" spans="2:10" ht="28.5" customHeight="1" x14ac:dyDescent="0.2">
      <c r="B37" s="115"/>
      <c r="C37" s="116"/>
      <c r="D37" s="54" t="s">
        <v>58</v>
      </c>
      <c r="E37" s="56" t="s">
        <v>52</v>
      </c>
      <c r="F37" s="8">
        <f t="shared" si="0"/>
        <v>1</v>
      </c>
    </row>
    <row r="38" spans="2:10" ht="28.5" customHeight="1" x14ac:dyDescent="0.2">
      <c r="B38" s="113" t="s">
        <v>69</v>
      </c>
      <c r="C38" s="114"/>
      <c r="D38" s="53" t="s">
        <v>57</v>
      </c>
      <c r="E38" s="55" t="s">
        <v>48</v>
      </c>
      <c r="F38" s="8">
        <f t="shared" si="0"/>
        <v>2</v>
      </c>
    </row>
    <row r="39" spans="2:10" ht="28.5" customHeight="1" x14ac:dyDescent="0.2">
      <c r="B39" s="115"/>
      <c r="C39" s="116"/>
      <c r="D39" s="54" t="s">
        <v>58</v>
      </c>
      <c r="E39" s="56" t="s">
        <v>52</v>
      </c>
      <c r="F39" s="8">
        <f ca="1">IFERROR(VLOO+F18:F38KUP(E39,PositivityGrid,2,FALSE),0)</f>
        <v>0</v>
      </c>
    </row>
    <row r="41" spans="2:10" ht="15" x14ac:dyDescent="0.25">
      <c r="F41" s="19">
        <f ca="1">SUM(F10:F39)</f>
        <v>48</v>
      </c>
      <c r="G41" s="22" t="s">
        <v>70</v>
      </c>
      <c r="H41" s="1"/>
      <c r="I41" s="22"/>
      <c r="J41" s="1"/>
    </row>
    <row r="42" spans="2:10" x14ac:dyDescent="0.2">
      <c r="F42" s="8">
        <f ca="1">ROUND(F41/10.4,1)</f>
        <v>4.5999999999999996</v>
      </c>
      <c r="G42" s="8" t="s">
        <v>71</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0:E11 E13:E15">
    <cfRule type="cellIs" dxfId="59" priority="1" operator="equal">
      <formula>"Very negative"</formula>
    </cfRule>
    <cfRule type="expression" dxfId="58" priority="2">
      <formula>OR(E10="Negative",E10="Not Known")</formula>
    </cfRule>
    <cfRule type="cellIs" dxfId="57" priority="3" operator="equal">
      <formula>"Neutral"</formula>
    </cfRule>
    <cfRule type="cellIs" dxfId="56" priority="4" operator="equal">
      <formula>"Positive"</formula>
    </cfRule>
    <cfRule type="cellIs" dxfId="55" priority="5" operator="equal">
      <formula>"Very Positive"</formula>
    </cfRule>
  </conditionalFormatting>
  <conditionalFormatting sqref="E18:E39">
    <cfRule type="cellIs" dxfId="54" priority="6" operator="equal">
      <formula>"Very negative"</formula>
    </cfRule>
    <cfRule type="expression" dxfId="53" priority="7">
      <formula>OR(E18="Negative",E18="Not Known")</formula>
    </cfRule>
    <cfRule type="cellIs" dxfId="52" priority="8" operator="equal">
      <formula>"Neutral"</formula>
    </cfRule>
    <cfRule type="cellIs" dxfId="51" priority="9" operator="equal">
      <formula>"Positive"</formula>
    </cfRule>
    <cfRule type="cellIs" dxfId="50" priority="10"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6" activePane="bottomLeft" state="frozen"/>
      <selection activeCell="B5" sqref="B5"/>
      <selection pane="bottomLeft" activeCell="O12" sqref="O12"/>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44" t="s">
        <v>44</v>
      </c>
      <c r="C8" s="145"/>
      <c r="D8" s="145"/>
      <c r="E8" s="65"/>
      <c r="F8" s="15" t="s">
        <v>45</v>
      </c>
    </row>
    <row r="9" spans="1:18" ht="34.5" customHeight="1" x14ac:dyDescent="0.25">
      <c r="B9" s="144"/>
      <c r="C9" s="145"/>
      <c r="D9" s="145"/>
      <c r="E9" s="65"/>
      <c r="F9" s="14" t="s">
        <v>46</v>
      </c>
      <c r="G9" s="22">
        <f>SUM(G10:G13)</f>
        <v>8</v>
      </c>
      <c r="H9" s="22"/>
      <c r="I9" s="22"/>
      <c r="J9" s="22"/>
      <c r="K9" s="22"/>
    </row>
    <row r="10" spans="1:18" ht="30" customHeight="1" x14ac:dyDescent="0.2">
      <c r="B10" s="133" t="s">
        <v>72</v>
      </c>
      <c r="C10" s="134"/>
      <c r="D10" s="134"/>
      <c r="E10" s="134"/>
      <c r="F10" s="57" t="s">
        <v>48</v>
      </c>
      <c r="G10" s="8">
        <f>IFERROR(VLOOKUP(F10,PositivityGrid,2,FALSE),0)</f>
        <v>2</v>
      </c>
    </row>
    <row r="11" spans="1:18" ht="30" customHeight="1" x14ac:dyDescent="0.2">
      <c r="B11" s="137" t="s">
        <v>73</v>
      </c>
      <c r="C11" s="138"/>
      <c r="D11" s="138"/>
      <c r="E11" s="138"/>
      <c r="F11" s="58" t="s">
        <v>48</v>
      </c>
      <c r="G11" s="8">
        <f>IFERROR(VLOOKUP(F11,PositivityGrid,2,FALSE),0)</f>
        <v>2</v>
      </c>
    </row>
    <row r="12" spans="1:18" ht="30" customHeight="1" x14ac:dyDescent="0.2">
      <c r="B12" s="137" t="s">
        <v>74</v>
      </c>
      <c r="C12" s="138"/>
      <c r="D12" s="138"/>
      <c r="E12" s="138"/>
      <c r="F12" s="58" t="s">
        <v>48</v>
      </c>
      <c r="G12" s="8">
        <f>IFERROR(VLOOKUP(F12,PositivityGrid,2,FALSE),0)</f>
        <v>2</v>
      </c>
    </row>
    <row r="13" spans="1:18" ht="30" customHeight="1" x14ac:dyDescent="0.2">
      <c r="B13" s="150" t="s">
        <v>75</v>
      </c>
      <c r="C13" s="151"/>
      <c r="D13" s="151"/>
      <c r="E13" s="151"/>
      <c r="F13" s="46" t="s">
        <v>48</v>
      </c>
      <c r="G13" s="8">
        <f>IFERROR(VLOOKUP(F13,PositivityGrid,2,FALSE),0)</f>
        <v>2</v>
      </c>
    </row>
    <row r="14" spans="1:18" s="9" customFormat="1" ht="8.25" x14ac:dyDescent="0.15">
      <c r="B14" s="30"/>
      <c r="C14" s="31"/>
      <c r="D14" s="31"/>
      <c r="E14" s="31"/>
      <c r="F14" s="32"/>
      <c r="G14" s="10"/>
      <c r="H14" s="10"/>
      <c r="I14" s="10"/>
      <c r="J14" s="10"/>
      <c r="K14" s="10"/>
      <c r="L14" s="10"/>
      <c r="M14" s="10"/>
    </row>
    <row r="15" spans="1:18" ht="23.25" x14ac:dyDescent="0.35">
      <c r="A15" s="27"/>
      <c r="B15" s="141" t="s">
        <v>76</v>
      </c>
      <c r="C15" s="142"/>
      <c r="D15" s="142"/>
      <c r="E15" s="142"/>
      <c r="F15" s="143"/>
    </row>
    <row r="16" spans="1:18" ht="23.25" x14ac:dyDescent="0.35">
      <c r="A16" s="27"/>
      <c r="B16" s="17"/>
      <c r="C16" s="18"/>
      <c r="D16" s="15" t="s">
        <v>77</v>
      </c>
      <c r="E16" s="15" t="s">
        <v>78</v>
      </c>
      <c r="F16" s="15" t="s">
        <v>79</v>
      </c>
      <c r="G16" s="19" t="s">
        <v>77</v>
      </c>
      <c r="H16" s="19" t="s">
        <v>78</v>
      </c>
      <c r="I16" s="19" t="s">
        <v>79</v>
      </c>
      <c r="J16" s="19" t="s">
        <v>80</v>
      </c>
      <c r="R16" s="3"/>
    </row>
    <row r="17" spans="2:10" ht="30" customHeight="1" x14ac:dyDescent="0.25">
      <c r="B17" s="146" t="s">
        <v>81</v>
      </c>
      <c r="C17" s="147"/>
      <c r="D17" s="29"/>
      <c r="E17" s="29"/>
      <c r="F17" s="16" t="s">
        <v>48</v>
      </c>
      <c r="G17" s="8">
        <f>IFERROR(VLOOKUP(D17,PositivityGrid,2,FALSE),0)</f>
        <v>0</v>
      </c>
      <c r="H17" s="8">
        <f>IFERROR(VLOOKUP(E17,PositivityGrid,2,FALSE),0)</f>
        <v>0</v>
      </c>
      <c r="I17" s="8">
        <f>IFERROR(VLOOKUP(F17,PositivityGrid,2,FALSE),0)</f>
        <v>2</v>
      </c>
      <c r="J17" s="19">
        <f>SUM(G17:I17)</f>
        <v>2</v>
      </c>
    </row>
    <row r="18" spans="2:10" ht="30" customHeight="1" x14ac:dyDescent="0.25">
      <c r="B18" s="148"/>
      <c r="C18" s="149"/>
      <c r="D18" s="36" t="str">
        <f>"Score: "&amp;G17</f>
        <v>Score: 0</v>
      </c>
      <c r="E18" s="36" t="str">
        <f t="shared" ref="E18:F18" si="0">"Score: "&amp;H17</f>
        <v>Score: 0</v>
      </c>
      <c r="F18" s="37" t="str">
        <f t="shared" si="0"/>
        <v>Score: 2</v>
      </c>
      <c r="J18" s="19"/>
    </row>
    <row r="19" spans="2:10" ht="30" customHeight="1" x14ac:dyDescent="0.25">
      <c r="B19" s="146" t="s">
        <v>82</v>
      </c>
      <c r="C19" s="147"/>
      <c r="D19" s="29"/>
      <c r="E19" s="29"/>
      <c r="F19" s="16" t="s">
        <v>48</v>
      </c>
      <c r="G19" s="8">
        <f>IFERROR(VLOOKUP(D19,PositivityGrid,2,FALSE),0)</f>
        <v>0</v>
      </c>
      <c r="H19" s="8">
        <f>IFERROR(VLOOKUP(E19,PositivityGrid,2,FALSE),0)</f>
        <v>0</v>
      </c>
      <c r="I19" s="8">
        <f>IFERROR(VLOOKUP(F19,PositivityGrid,2,FALSE),0)</f>
        <v>2</v>
      </c>
      <c r="J19" s="19">
        <f t="shared" ref="J19:J33" si="1">SUM(G19:I19)</f>
        <v>2</v>
      </c>
    </row>
    <row r="20" spans="2:10" ht="30" customHeight="1" x14ac:dyDescent="0.25">
      <c r="B20" s="148"/>
      <c r="C20" s="149"/>
      <c r="D20" s="36" t="str">
        <f>"Score: "&amp;G19</f>
        <v>Score: 0</v>
      </c>
      <c r="E20" s="36" t="str">
        <f t="shared" ref="E20" si="2">"Score: "&amp;H19</f>
        <v>Score: 0</v>
      </c>
      <c r="F20" s="37" t="str">
        <f t="shared" ref="F20" si="3">"Score: "&amp;I19</f>
        <v>Score: 2</v>
      </c>
      <c r="J20" s="19"/>
    </row>
    <row r="21" spans="2:10" ht="30" customHeight="1" x14ac:dyDescent="0.25">
      <c r="B21" s="146" t="s">
        <v>83</v>
      </c>
      <c r="C21" s="147"/>
      <c r="D21" s="29"/>
      <c r="E21" s="29"/>
      <c r="F21" s="16" t="s">
        <v>48</v>
      </c>
      <c r="G21" s="8">
        <f>IFERROR(VLOOKUP(D21,PositivityGrid,2,FALSE),0)</f>
        <v>0</v>
      </c>
      <c r="H21" s="8">
        <f>IFERROR(VLOOKUP(E21,PositivityGrid,2,FALSE),0)</f>
        <v>0</v>
      </c>
      <c r="I21" s="8">
        <f>IFERROR(VLOOKUP(F21,PositivityGrid,2,FALSE),0)</f>
        <v>2</v>
      </c>
      <c r="J21" s="19">
        <f t="shared" si="1"/>
        <v>2</v>
      </c>
    </row>
    <row r="22" spans="2:10" ht="30" customHeight="1" x14ac:dyDescent="0.25">
      <c r="B22" s="148"/>
      <c r="C22" s="149"/>
      <c r="D22" s="36" t="str">
        <f>"Score: "&amp;G21</f>
        <v>Score: 0</v>
      </c>
      <c r="E22" s="36" t="str">
        <f t="shared" ref="E22" si="4">"Score: "&amp;H21</f>
        <v>Score: 0</v>
      </c>
      <c r="F22" s="37" t="str">
        <f t="shared" ref="F22" si="5">"Score: "&amp;I21</f>
        <v>Score: 2</v>
      </c>
      <c r="J22" s="19"/>
    </row>
    <row r="23" spans="2:10" ht="30" customHeight="1" x14ac:dyDescent="0.25">
      <c r="B23" s="146" t="s">
        <v>84</v>
      </c>
      <c r="C23" s="147"/>
      <c r="D23" s="29"/>
      <c r="E23" s="29"/>
      <c r="F23" s="16" t="s">
        <v>48</v>
      </c>
      <c r="G23" s="8">
        <f>IFERROR(VLOOKUP(D23,PositivityGrid,2,FALSE),0)</f>
        <v>0</v>
      </c>
      <c r="H23" s="8">
        <f>IFERROR(VLOOKUP(E23,PositivityGrid,2,FALSE),0)</f>
        <v>0</v>
      </c>
      <c r="I23" s="8">
        <f>IFERROR(VLOOKUP(F23,PositivityGrid,2,FALSE),0)</f>
        <v>2</v>
      </c>
      <c r="J23" s="19">
        <f t="shared" si="1"/>
        <v>2</v>
      </c>
    </row>
    <row r="24" spans="2:10" ht="30" customHeight="1" x14ac:dyDescent="0.25">
      <c r="B24" s="148"/>
      <c r="C24" s="149"/>
      <c r="D24" s="36" t="str">
        <f>"Score: "&amp;G23</f>
        <v>Score: 0</v>
      </c>
      <c r="E24" s="36" t="str">
        <f t="shared" ref="E24" si="6">"Score: "&amp;H23</f>
        <v>Score: 0</v>
      </c>
      <c r="F24" s="37" t="str">
        <f t="shared" ref="F24" si="7">"Score: "&amp;I23</f>
        <v>Score: 2</v>
      </c>
      <c r="J24" s="19"/>
    </row>
    <row r="25" spans="2:10" ht="30" customHeight="1" x14ac:dyDescent="0.25">
      <c r="B25" s="146" t="s">
        <v>85</v>
      </c>
      <c r="C25" s="147"/>
      <c r="D25" s="29"/>
      <c r="E25" s="29"/>
      <c r="F25" s="16" t="s">
        <v>48</v>
      </c>
      <c r="G25" s="8">
        <f>IFERROR(VLOOKUP(D25,PositivityGrid,2,FALSE),0)</f>
        <v>0</v>
      </c>
      <c r="H25" s="8">
        <f>IFERROR(VLOOKUP(E25,PositivityGrid,2,FALSE),0)</f>
        <v>0</v>
      </c>
      <c r="I25" s="8">
        <f>IFERROR(VLOOKUP(F25,PositivityGrid,2,FALSE),0)</f>
        <v>2</v>
      </c>
      <c r="J25" s="19">
        <f t="shared" si="1"/>
        <v>2</v>
      </c>
    </row>
    <row r="26" spans="2:10" ht="30" customHeight="1" x14ac:dyDescent="0.25">
      <c r="B26" s="148"/>
      <c r="C26" s="149"/>
      <c r="D26" s="36" t="str">
        <f>"Score: "&amp;G25</f>
        <v>Score: 0</v>
      </c>
      <c r="E26" s="36" t="str">
        <f t="shared" ref="E26" si="8">"Score: "&amp;H25</f>
        <v>Score: 0</v>
      </c>
      <c r="F26" s="37" t="str">
        <f t="shared" ref="F26" si="9">"Score: "&amp;I25</f>
        <v>Score: 2</v>
      </c>
      <c r="J26" s="19"/>
    </row>
    <row r="27" spans="2:10" ht="30" customHeight="1" x14ac:dyDescent="0.25">
      <c r="B27" s="146" t="s">
        <v>86</v>
      </c>
      <c r="C27" s="147"/>
      <c r="D27" s="29"/>
      <c r="E27" s="29"/>
      <c r="F27" s="16" t="s">
        <v>48</v>
      </c>
      <c r="G27" s="8">
        <f>IFERROR(VLOOKUP(D27,PositivityGrid,2,FALSE),0)</f>
        <v>0</v>
      </c>
      <c r="H27" s="8">
        <f>IFERROR(VLOOKUP(E27,PositivityGrid,2,FALSE),0)</f>
        <v>0</v>
      </c>
      <c r="I27" s="8">
        <f>IFERROR(VLOOKUP(F27,PositivityGrid,2,FALSE),0)</f>
        <v>2</v>
      </c>
      <c r="J27" s="19">
        <f t="shared" si="1"/>
        <v>2</v>
      </c>
    </row>
    <row r="28" spans="2:10" ht="30" customHeight="1" x14ac:dyDescent="0.25">
      <c r="B28" s="148"/>
      <c r="C28" s="149"/>
      <c r="D28" s="36" t="str">
        <f>"Score: "&amp;G27</f>
        <v>Score: 0</v>
      </c>
      <c r="E28" s="36" t="str">
        <f t="shared" ref="E28" si="10">"Score: "&amp;H27</f>
        <v>Score: 0</v>
      </c>
      <c r="F28" s="37" t="str">
        <f t="shared" ref="F28" si="11">"Score: "&amp;I27</f>
        <v>Score: 2</v>
      </c>
      <c r="J28" s="19"/>
    </row>
    <row r="29" spans="2:10" ht="30" customHeight="1" x14ac:dyDescent="0.25">
      <c r="B29" s="146" t="s">
        <v>87</v>
      </c>
      <c r="C29" s="147"/>
      <c r="D29" s="29"/>
      <c r="E29" s="29"/>
      <c r="F29" s="16" t="s">
        <v>48</v>
      </c>
      <c r="G29" s="8">
        <f>IFERROR(VLOOKUP(D29,PositivityGrid,2,FALSE),0)</f>
        <v>0</v>
      </c>
      <c r="H29" s="8">
        <f>IFERROR(VLOOKUP(E29,PositivityGrid,2,FALSE),0)</f>
        <v>0</v>
      </c>
      <c r="I29" s="8">
        <f>IFERROR(VLOOKUP(F29,PositivityGrid,2,FALSE),0)</f>
        <v>2</v>
      </c>
      <c r="J29" s="19">
        <f t="shared" si="1"/>
        <v>2</v>
      </c>
    </row>
    <row r="30" spans="2:10" ht="30" customHeight="1" x14ac:dyDescent="0.25">
      <c r="B30" s="148"/>
      <c r="C30" s="149"/>
      <c r="D30" s="36" t="str">
        <f>"Score: "&amp;G29</f>
        <v>Score: 0</v>
      </c>
      <c r="E30" s="36" t="str">
        <f t="shared" ref="E30" si="12">"Score: "&amp;H29</f>
        <v>Score: 0</v>
      </c>
      <c r="F30" s="37" t="str">
        <f t="shared" ref="F30" si="13">"Score: "&amp;I29</f>
        <v>Score: 2</v>
      </c>
      <c r="J30" s="19"/>
    </row>
    <row r="31" spans="2:10" ht="30" customHeight="1" x14ac:dyDescent="0.25">
      <c r="B31" s="146" t="s">
        <v>88</v>
      </c>
      <c r="C31" s="147"/>
      <c r="D31" s="29"/>
      <c r="E31" s="29"/>
      <c r="F31" s="16" t="s">
        <v>48</v>
      </c>
      <c r="G31" s="8">
        <f>IFERROR(VLOOKUP(D31,PositivityGrid,2,FALSE),0)</f>
        <v>0</v>
      </c>
      <c r="H31" s="8">
        <f>IFERROR(VLOOKUP(E31,PositivityGrid,2,FALSE),0)</f>
        <v>0</v>
      </c>
      <c r="I31" s="8">
        <f>IFERROR(VLOOKUP(F31,PositivityGrid,2,FALSE),0)</f>
        <v>2</v>
      </c>
      <c r="J31" s="19">
        <f t="shared" si="1"/>
        <v>2</v>
      </c>
    </row>
    <row r="32" spans="2:10" ht="30" customHeight="1" x14ac:dyDescent="0.25">
      <c r="B32" s="148"/>
      <c r="C32" s="149"/>
      <c r="D32" s="36" t="str">
        <f>"Score: "&amp;G31</f>
        <v>Score: 0</v>
      </c>
      <c r="E32" s="36" t="str">
        <f t="shared" ref="E32" si="14">"Score: "&amp;H31</f>
        <v>Score: 0</v>
      </c>
      <c r="F32" s="37" t="str">
        <f t="shared" ref="F32" si="15">"Score: "&amp;I31</f>
        <v>Score: 2</v>
      </c>
      <c r="J32" s="19"/>
    </row>
    <row r="33" spans="2:11" ht="30" customHeight="1" x14ac:dyDescent="0.25">
      <c r="B33" s="146" t="s">
        <v>89</v>
      </c>
      <c r="C33" s="147"/>
      <c r="D33" s="29"/>
      <c r="E33" s="29"/>
      <c r="F33" s="16" t="s">
        <v>48</v>
      </c>
      <c r="G33" s="8">
        <f>IFERROR(VLOOKUP(D33,PositivityGrid,2,FALSE),0)</f>
        <v>0</v>
      </c>
      <c r="H33" s="8">
        <f>IFERROR(VLOOKUP(E33,PositivityGrid,2,FALSE),0)</f>
        <v>0</v>
      </c>
      <c r="I33" s="8">
        <f>IFERROR(VLOOKUP(F33,PositivityGrid,2,FALSE),0)</f>
        <v>2</v>
      </c>
      <c r="J33" s="19">
        <f t="shared" si="1"/>
        <v>2</v>
      </c>
    </row>
    <row r="34" spans="2:11" ht="30" customHeight="1" x14ac:dyDescent="0.25">
      <c r="B34" s="148"/>
      <c r="C34" s="149"/>
      <c r="D34" s="36" t="str">
        <f>"Score: "&amp;G33</f>
        <v>Score: 0</v>
      </c>
      <c r="E34" s="36" t="str">
        <f t="shared" ref="E34" si="16">"Score: "&amp;H33</f>
        <v>Score: 0</v>
      </c>
      <c r="F34" s="37" t="str">
        <f t="shared" ref="F34" si="17">"Score: "&amp;I33</f>
        <v>Score: 2</v>
      </c>
      <c r="J34" s="19"/>
    </row>
    <row r="35" spans="2:11" ht="15" x14ac:dyDescent="0.25">
      <c r="G35" s="19">
        <f>SUM(G17:G34)</f>
        <v>0</v>
      </c>
      <c r="H35" s="19">
        <f>SUM(H17:H34)</f>
        <v>0</v>
      </c>
      <c r="I35" s="19">
        <f>SUM(I17:I34)</f>
        <v>18</v>
      </c>
      <c r="J35" s="19">
        <f>SUM(J17:J34)</f>
        <v>18</v>
      </c>
      <c r="K35" s="19" t="s">
        <v>90</v>
      </c>
    </row>
    <row r="37" spans="2:11" x14ac:dyDescent="0.2">
      <c r="I37" s="152" t="s">
        <v>70</v>
      </c>
      <c r="J37" s="153"/>
      <c r="K37" s="23">
        <f>J35+G9</f>
        <v>26</v>
      </c>
    </row>
    <row r="38" spans="2:11" x14ac:dyDescent="0.2">
      <c r="I38" s="8" t="s">
        <v>71</v>
      </c>
      <c r="K38" s="8">
        <f>ROUND(K37/13.2,1)</f>
        <v>2</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4" operator="equal">
      <formula>"Positive"</formula>
    </cfRule>
    <cfRule type="cellIs" dxfId="48" priority="43" operator="equal">
      <formula>"Neutral"</formula>
    </cfRule>
    <cfRule type="expression" dxfId="47" priority="42">
      <formula>OR(D17="Negative",D17="Not Known")</formula>
    </cfRule>
    <cfRule type="cellIs" dxfId="46" priority="41" operator="equal">
      <formula>"Very negative"</formula>
    </cfRule>
    <cfRule type="cellIs" dxfId="45" priority="45" operator="equal">
      <formula>"Very Positive"</formula>
    </cfRule>
  </conditionalFormatting>
  <conditionalFormatting sqref="D19:F19">
    <cfRule type="cellIs" dxfId="44" priority="40" operator="equal">
      <formula>"Very Positive"</formula>
    </cfRule>
    <cfRule type="cellIs" dxfId="43" priority="39" operator="equal">
      <formula>"Positive"</formula>
    </cfRule>
    <cfRule type="cellIs" dxfId="42" priority="38" operator="equal">
      <formula>"Neutral"</formula>
    </cfRule>
    <cfRule type="expression" dxfId="41" priority="37">
      <formula>OR(D19="Negative",D19="Not Known")</formula>
    </cfRule>
    <cfRule type="cellIs" dxfId="40" priority="36" operator="equal">
      <formula>"Very negative"</formula>
    </cfRule>
  </conditionalFormatting>
  <conditionalFormatting sqref="D23:F23">
    <cfRule type="cellIs" dxfId="39" priority="30" operator="equal">
      <formula>"Very Positive"</formula>
    </cfRule>
    <cfRule type="cellIs" dxfId="38" priority="29" operator="equal">
      <formula>"Positive"</formula>
    </cfRule>
    <cfRule type="cellIs" dxfId="37" priority="28" operator="equal">
      <formula>"Neutral"</formula>
    </cfRule>
    <cfRule type="expression" dxfId="36" priority="27">
      <formula>OR(D23="Negative",D23="Not Known")</formula>
    </cfRule>
    <cfRule type="cellIs" dxfId="35" priority="26" operator="equal">
      <formula>"Very negative"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20" operator="equal">
      <formula>"Very Positive"</formula>
    </cfRule>
    <cfRule type="cellIs" dxfId="28" priority="19" operator="equal">
      <formula>"Positive"</formula>
    </cfRule>
    <cfRule type="cellIs" dxfId="27" priority="18" operator="equal">
      <formula>"Neutral"</formula>
    </cfRule>
    <cfRule type="expression" dxfId="26" priority="17">
      <formula>OR(D27="Negative",D27="Not Known")</formula>
    </cfRule>
    <cfRule type="cellIs" dxfId="25" priority="16" operator="equal">
      <formula>"Very negative"</formula>
    </cfRule>
  </conditionalFormatting>
  <conditionalFormatting sqref="D29:F29">
    <cfRule type="cellIs" dxfId="24" priority="11" operator="equal">
      <formula>"Very negative"</formula>
    </cfRule>
    <cfRule type="cellIs" dxfId="23" priority="15" operator="equal">
      <formula>"Very Positive"</formula>
    </cfRule>
    <cfRule type="cellIs" dxfId="22" priority="14" operator="equal">
      <formula>"Positive"</formula>
    </cfRule>
    <cfRule type="cellIs" dxfId="21" priority="13" operator="equal">
      <formula>"Neutral"</formula>
    </cfRule>
    <cfRule type="expression" dxfId="20" priority="12">
      <formula>OR(D29="Negative",D29="Not Known")</formula>
    </cfRule>
  </conditionalFormatting>
  <conditionalFormatting sqref="D31:F31">
    <cfRule type="cellIs" dxfId="19" priority="6" operator="equal">
      <formula>"Very negative"</formula>
    </cfRule>
    <cfRule type="cellIs" dxfId="18" priority="10" operator="equal">
      <formula>"Very Positive"</formula>
    </cfRule>
    <cfRule type="cellIs" dxfId="17" priority="9" operator="equal">
      <formula>"Positive"</formula>
    </cfRule>
    <cfRule type="cellIs" dxfId="16" priority="8" operator="equal">
      <formula>"Neutral"</formula>
    </cfRule>
    <cfRule type="expression" dxfId="15" priority="7">
      <formula>OR(D31="Negative",D31="Not Known")</formula>
    </cfRule>
  </conditionalFormatting>
  <conditionalFormatting sqref="D33:F33">
    <cfRule type="expression" dxfId="14" priority="2">
      <formula>OR(D33="Negative",D33="Not Known")</formula>
    </cfRule>
    <cfRule type="cellIs" dxfId="13" priority="3" operator="equal">
      <formula>"Neutral"</formula>
    </cfRule>
    <cfRule type="cellIs" dxfId="12" priority="4" operator="equal">
      <formula>"Positive"</formula>
    </cfRule>
    <cfRule type="cellIs" dxfId="11" priority="5" operator="equal">
      <formula>"Very Positive"</formula>
    </cfRule>
    <cfRule type="cellIs" dxfId="10" priority="1" operator="equal">
      <formula>"Very negative"</formula>
    </cfRule>
  </conditionalFormatting>
  <conditionalFormatting sqref="F10:F13 D21:F21">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8" activePane="bottomLeft" state="frozen"/>
      <selection activeCell="B5" sqref="B5"/>
      <selection pane="bottomLeft" activeCell="B35" sqref="B35:D41"/>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68" t="s">
        <v>91</v>
      </c>
      <c r="C8" s="168"/>
      <c r="D8" s="7" t="s">
        <v>32</v>
      </c>
    </row>
    <row r="9" spans="2:18" s="9" customFormat="1" ht="8.25" x14ac:dyDescent="0.15">
      <c r="B9" s="169"/>
      <c r="C9" s="169"/>
      <c r="E9" s="10"/>
      <c r="F9" s="10"/>
      <c r="G9" s="10"/>
      <c r="H9" s="10"/>
      <c r="I9" s="10"/>
      <c r="J9" s="10"/>
    </row>
    <row r="10" spans="2:18" ht="15" x14ac:dyDescent="0.25">
      <c r="B10" s="170" t="s">
        <v>92</v>
      </c>
      <c r="C10" s="171"/>
      <c r="D10" s="172"/>
      <c r="E10" s="19">
        <f>SUBTOTAL(9,E11:E15)</f>
        <v>4</v>
      </c>
    </row>
    <row r="11" spans="2:18" ht="30" customHeight="1" x14ac:dyDescent="0.2">
      <c r="B11" s="166" t="s">
        <v>93</v>
      </c>
      <c r="C11" s="167"/>
      <c r="D11" s="63" t="s">
        <v>94</v>
      </c>
      <c r="E11" s="8">
        <f>IF($D11="YES",0,2)</f>
        <v>0</v>
      </c>
    </row>
    <row r="12" spans="2:18" ht="30" customHeight="1" x14ac:dyDescent="0.2">
      <c r="B12" s="163" t="s">
        <v>95</v>
      </c>
      <c r="C12" s="24" t="s">
        <v>96</v>
      </c>
      <c r="D12" s="60" t="s">
        <v>97</v>
      </c>
      <c r="E12" s="8">
        <f t="shared" ref="E12:E15" si="0">IF($D12="YES",0,2)</f>
        <v>2</v>
      </c>
      <c r="P12" s="4"/>
      <c r="Q12" s="4"/>
      <c r="R12" s="4"/>
    </row>
    <row r="13" spans="2:18" ht="30" customHeight="1" x14ac:dyDescent="0.2">
      <c r="B13" s="164"/>
      <c r="C13" s="25" t="s">
        <v>98</v>
      </c>
      <c r="D13" s="61" t="s">
        <v>97</v>
      </c>
      <c r="E13" s="8">
        <f t="shared" si="0"/>
        <v>2</v>
      </c>
      <c r="P13" s="4"/>
      <c r="Q13" s="4"/>
      <c r="R13" s="4"/>
    </row>
    <row r="14" spans="2:18" ht="30" customHeight="1" x14ac:dyDescent="0.2">
      <c r="B14" s="164"/>
      <c r="C14" s="25" t="s">
        <v>99</v>
      </c>
      <c r="D14" s="61" t="s">
        <v>94</v>
      </c>
      <c r="E14" s="8">
        <f t="shared" si="0"/>
        <v>0</v>
      </c>
    </row>
    <row r="15" spans="2:18" ht="30" customHeight="1" x14ac:dyDescent="0.2">
      <c r="B15" s="165"/>
      <c r="C15" s="13" t="s">
        <v>100</v>
      </c>
      <c r="D15" s="62" t="s">
        <v>94</v>
      </c>
      <c r="E15" s="8">
        <f t="shared" si="0"/>
        <v>0</v>
      </c>
    </row>
    <row r="16" spans="2:18" x14ac:dyDescent="0.2">
      <c r="B16" s="154" t="s">
        <v>101</v>
      </c>
      <c r="C16" s="155"/>
      <c r="D16" s="156"/>
    </row>
    <row r="17" spans="2:10" ht="15" customHeight="1" x14ac:dyDescent="0.2">
      <c r="B17" s="157" t="s">
        <v>102</v>
      </c>
      <c r="C17" s="158"/>
      <c r="D17" s="159"/>
    </row>
    <row r="18" spans="2:10" x14ac:dyDescent="0.2">
      <c r="B18" s="157"/>
      <c r="C18" s="158"/>
      <c r="D18" s="159"/>
    </row>
    <row r="19" spans="2:10" x14ac:dyDescent="0.2">
      <c r="B19" s="157"/>
      <c r="C19" s="158"/>
      <c r="D19" s="159"/>
    </row>
    <row r="20" spans="2:10" x14ac:dyDescent="0.2">
      <c r="B20" s="157"/>
      <c r="C20" s="158"/>
      <c r="D20" s="159"/>
    </row>
    <row r="21" spans="2:10" x14ac:dyDescent="0.2">
      <c r="B21" s="157"/>
      <c r="C21" s="158"/>
      <c r="D21" s="159"/>
    </row>
    <row r="22" spans="2:10" x14ac:dyDescent="0.2">
      <c r="B22" s="160"/>
      <c r="C22" s="161"/>
      <c r="D22" s="162"/>
    </row>
    <row r="23" spans="2:10" ht="15.75" customHeight="1" x14ac:dyDescent="0.2">
      <c r="B23" s="178"/>
      <c r="C23" s="178"/>
      <c r="D23" s="178"/>
    </row>
    <row r="24" spans="2:10" ht="30" customHeight="1" x14ac:dyDescent="0.25">
      <c r="B24" s="176"/>
      <c r="C24" s="177"/>
      <c r="D24" s="14" t="s">
        <v>46</v>
      </c>
      <c r="E24" s="19">
        <f>SUBTOTAL(9,E25:E26)</f>
        <v>0</v>
      </c>
    </row>
    <row r="25" spans="2:10" ht="30" customHeight="1" x14ac:dyDescent="0.2">
      <c r="B25" s="166" t="s">
        <v>103</v>
      </c>
      <c r="C25" s="167"/>
      <c r="D25" s="63" t="s">
        <v>104</v>
      </c>
      <c r="E25" s="8">
        <f>IFERROR(VLOOKUP(D25,ExtentGrid,2,FALSE),0)/2</f>
        <v>0</v>
      </c>
    </row>
    <row r="26" spans="2:10" ht="30" customHeight="1" x14ac:dyDescent="0.2">
      <c r="B26" s="174" t="s">
        <v>105</v>
      </c>
      <c r="C26" s="175"/>
      <c r="D26" s="59" t="s">
        <v>104</v>
      </c>
      <c r="E26" s="8">
        <f>IFERROR(VLOOKUP(D26,ExtentGrid,2,FALSE),0)/2</f>
        <v>0</v>
      </c>
    </row>
    <row r="27" spans="2:10" s="11" customFormat="1" ht="20.25" x14ac:dyDescent="0.3">
      <c r="B27" s="179"/>
      <c r="C27" s="179"/>
      <c r="E27" s="12"/>
      <c r="F27" s="12"/>
      <c r="G27" s="12"/>
      <c r="H27" s="12"/>
      <c r="I27" s="12"/>
      <c r="J27" s="12"/>
    </row>
    <row r="28" spans="2:10" ht="15" x14ac:dyDescent="0.25">
      <c r="B28" s="170" t="s">
        <v>106</v>
      </c>
      <c r="C28" s="171"/>
      <c r="D28" s="172"/>
      <c r="E28" s="19">
        <f>SUBTOTAL(9,E29:E33)</f>
        <v>0</v>
      </c>
    </row>
    <row r="29" spans="2:10" ht="30" customHeight="1" x14ac:dyDescent="0.2">
      <c r="B29" s="166" t="s">
        <v>107</v>
      </c>
      <c r="C29" s="167"/>
      <c r="D29" s="26" t="s">
        <v>94</v>
      </c>
      <c r="E29" s="8">
        <f t="shared" ref="E29:E33" si="1">IF($D29="YES",0,2)</f>
        <v>0</v>
      </c>
    </row>
    <row r="30" spans="2:10" ht="30" customHeight="1" x14ac:dyDescent="0.2">
      <c r="B30" s="163" t="s">
        <v>95</v>
      </c>
      <c r="C30" s="24" t="s">
        <v>108</v>
      </c>
      <c r="D30" s="60" t="s">
        <v>94</v>
      </c>
      <c r="E30" s="8">
        <f t="shared" si="1"/>
        <v>0</v>
      </c>
      <c r="F30" s="1"/>
      <c r="G30" s="1"/>
      <c r="H30" s="1"/>
    </row>
    <row r="31" spans="2:10" ht="30" customHeight="1" x14ac:dyDescent="0.2">
      <c r="B31" s="166"/>
      <c r="C31" s="25" t="s">
        <v>109</v>
      </c>
      <c r="D31" s="61" t="s">
        <v>94</v>
      </c>
      <c r="E31" s="8">
        <f t="shared" si="1"/>
        <v>0</v>
      </c>
      <c r="F31" s="66"/>
      <c r="G31" s="66"/>
    </row>
    <row r="32" spans="2:10" ht="30" customHeight="1" x14ac:dyDescent="0.2">
      <c r="B32" s="166"/>
      <c r="C32" s="25" t="s">
        <v>110</v>
      </c>
      <c r="D32" s="61" t="s">
        <v>94</v>
      </c>
      <c r="E32" s="8">
        <f t="shared" si="1"/>
        <v>0</v>
      </c>
      <c r="F32" s="66"/>
      <c r="G32" s="66"/>
    </row>
    <row r="33" spans="2:7" ht="30" customHeight="1" x14ac:dyDescent="0.2">
      <c r="B33" s="165"/>
      <c r="C33" s="13" t="s">
        <v>111</v>
      </c>
      <c r="D33" s="62" t="s">
        <v>94</v>
      </c>
      <c r="E33" s="8">
        <f t="shared" si="1"/>
        <v>0</v>
      </c>
    </row>
    <row r="34" spans="2:7" x14ac:dyDescent="0.2">
      <c r="B34" s="154" t="s">
        <v>112</v>
      </c>
      <c r="C34" s="155"/>
      <c r="D34" s="156"/>
    </row>
    <row r="35" spans="2:7" ht="15" customHeight="1" x14ac:dyDescent="0.2">
      <c r="B35" s="157" t="s">
        <v>113</v>
      </c>
      <c r="C35" s="158"/>
      <c r="D35" s="159"/>
    </row>
    <row r="36" spans="2:7" x14ac:dyDescent="0.2">
      <c r="B36" s="157"/>
      <c r="C36" s="158"/>
      <c r="D36" s="159"/>
    </row>
    <row r="37" spans="2:7" x14ac:dyDescent="0.2">
      <c r="B37" s="157"/>
      <c r="C37" s="158"/>
      <c r="D37" s="159"/>
    </row>
    <row r="38" spans="2:7" x14ac:dyDescent="0.2">
      <c r="B38" s="157"/>
      <c r="C38" s="158"/>
      <c r="D38" s="159"/>
    </row>
    <row r="39" spans="2:7" x14ac:dyDescent="0.2">
      <c r="B39" s="157"/>
      <c r="C39" s="158"/>
      <c r="D39" s="159"/>
    </row>
    <row r="40" spans="2:7" x14ac:dyDescent="0.2">
      <c r="B40" s="157"/>
      <c r="C40" s="158"/>
      <c r="D40" s="159"/>
    </row>
    <row r="41" spans="2:7" ht="14.25" customHeight="1" x14ac:dyDescent="0.2">
      <c r="B41" s="160"/>
      <c r="C41" s="161"/>
      <c r="D41" s="162"/>
    </row>
    <row r="42" spans="2:7" ht="30" customHeight="1" x14ac:dyDescent="0.2">
      <c r="B42" s="178"/>
      <c r="C42" s="178"/>
      <c r="D42" s="178"/>
    </row>
    <row r="43" spans="2:7" ht="30" customHeight="1" x14ac:dyDescent="0.25">
      <c r="B43" s="180"/>
      <c r="C43" s="181"/>
      <c r="D43" s="14" t="s">
        <v>46</v>
      </c>
      <c r="E43" s="19">
        <f>SUBTOTAL(9,E44)</f>
        <v>0</v>
      </c>
    </row>
    <row r="44" spans="2:7" ht="30" customHeight="1" x14ac:dyDescent="0.2">
      <c r="B44" s="182" t="s">
        <v>114</v>
      </c>
      <c r="C44" s="183"/>
      <c r="D44" s="59" t="s">
        <v>104</v>
      </c>
      <c r="E44" s="8">
        <f>IFERROR(VLOOKUP(D44,ExtentGrid,2,FALSE),0)</f>
        <v>0</v>
      </c>
    </row>
    <row r="47" spans="2:7" x14ac:dyDescent="0.2">
      <c r="F47" s="173"/>
      <c r="G47" s="173"/>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11:D15 D29:D33">
    <cfRule type="cellIs" dxfId="4" priority="1" operator="equal">
      <formula>"NO"</formula>
    </cfRule>
    <cfRule type="cellIs" dxfId="3" priority="2" operator="equal">
      <formula>"YES"</formula>
    </cfRule>
  </conditionalFormatting>
  <conditionalFormatting sqref="D25:D26 D44">
    <cfRule type="cellIs" dxfId="2" priority="3" stopIfTrue="1" operator="equal">
      <formula>"FULLY"</formula>
    </cfRule>
    <cfRule type="cellIs" dxfId="1" priority="4" stopIfTrue="1" operator="equal">
      <formula>"TO SOME EXTENT"</formula>
    </cfRule>
    <cfRule type="cellIs" dxfId="0" priority="5" operator="equal">
      <formula>"NOT AT ALL"</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115</v>
      </c>
      <c r="B1">
        <v>0</v>
      </c>
    </row>
    <row r="2" spans="1:2" x14ac:dyDescent="0.25">
      <c r="A2" s="8" t="s">
        <v>52</v>
      </c>
      <c r="B2">
        <v>1</v>
      </c>
    </row>
    <row r="3" spans="1:2" x14ac:dyDescent="0.25">
      <c r="A3" s="8" t="s">
        <v>48</v>
      </c>
      <c r="B3">
        <v>2</v>
      </c>
    </row>
    <row r="4" spans="1:2" x14ac:dyDescent="0.25">
      <c r="A4" s="8" t="s">
        <v>116</v>
      </c>
      <c r="B4">
        <v>3</v>
      </c>
    </row>
    <row r="5" spans="1:2" x14ac:dyDescent="0.25">
      <c r="A5" s="8" t="s">
        <v>117</v>
      </c>
      <c r="B5">
        <v>4</v>
      </c>
    </row>
    <row r="6" spans="1:2" x14ac:dyDescent="0.25">
      <c r="A6" s="8" t="s">
        <v>64</v>
      </c>
      <c r="B6">
        <v>3</v>
      </c>
    </row>
    <row r="8" spans="1:2" x14ac:dyDescent="0.25">
      <c r="A8" s="8" t="s">
        <v>94</v>
      </c>
    </row>
    <row r="9" spans="1:2" x14ac:dyDescent="0.25">
      <c r="A9" s="8" t="s">
        <v>97</v>
      </c>
    </row>
    <row r="11" spans="1:2" x14ac:dyDescent="0.25">
      <c r="A11" t="s">
        <v>104</v>
      </c>
      <c r="B11">
        <v>0</v>
      </c>
    </row>
    <row r="12" spans="1:2" x14ac:dyDescent="0.25">
      <c r="A12" t="s">
        <v>118</v>
      </c>
      <c r="B12">
        <v>5</v>
      </c>
    </row>
    <row r="13" spans="1:2" x14ac:dyDescent="0.25">
      <c r="A13" t="s">
        <v>119</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DE63BAEF969049839F78C7B01EA236" ma:contentTypeVersion="6" ma:contentTypeDescription="Create a new document." ma:contentTypeScope="" ma:versionID="fd8b5a6c0fe8c6bac05299bc7f47022c">
  <xsd:schema xmlns:xsd="http://www.w3.org/2001/XMLSchema" xmlns:xs="http://www.w3.org/2001/XMLSchema" xmlns:p="http://schemas.microsoft.com/office/2006/metadata/properties" xmlns:ns2="3923afa1-ff8c-4fef-8ae8-e5f30de585f0" xmlns:ns3="a01f9769-4a5a-4b0c-a1a1-1258b0f09cc6" targetNamespace="http://schemas.microsoft.com/office/2006/metadata/properties" ma:root="true" ma:fieldsID="a6dcc26bc338f59f8990146d640c0ee0" ns2:_="" ns3:_="">
    <xsd:import namespace="3923afa1-ff8c-4fef-8ae8-e5f30de585f0"/>
    <xsd:import namespace="a01f9769-4a5a-4b0c-a1a1-1258b0f09c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23afa1-ff8c-4fef-8ae8-e5f30de585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01f9769-4a5a-4b0c-a1a1-1258b0f09cc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5C0181-C248-4303-946F-8AFB7E5EBDE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01f9769-4a5a-4b0c-a1a1-1258b0f09cc6"/>
    <ds:schemaRef ds:uri="http://schemas.microsoft.com/office/infopath/2007/PartnerControls"/>
    <ds:schemaRef ds:uri="3923afa1-ff8c-4fef-8ae8-e5f30de585f0"/>
    <ds:schemaRef ds:uri="http://www.w3.org/XML/1998/namespace"/>
    <ds:schemaRef ds:uri="http://purl.org/dc/dcmitype/"/>
  </ds:schemaRefs>
</ds:datastoreItem>
</file>

<file path=customXml/itemProps2.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3.xml><?xml version="1.0" encoding="utf-8"?>
<ds:datastoreItem xmlns:ds="http://schemas.openxmlformats.org/officeDocument/2006/customXml" ds:itemID="{72DE1A30-DEFD-44C0-995D-1AC1B89B3B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23afa1-ff8c-4fef-8ae8-e5f30de585f0"/>
    <ds:schemaRef ds:uri="a01f9769-4a5a-4b0c-a1a1-1258b0f09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Kirklees Council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0804 KC Allocations Policy IIA stage 1</dc:title>
  <dc:subject>Integrated Impact Assessment</dc:subject>
  <dc:creator>Lisa Hodgson</dc:creator>
  <cp:keywords>IIA, Allocations Policy</cp:keywords>
  <dc:description/>
  <cp:lastModifiedBy>Hayley Mozley</cp:lastModifiedBy>
  <cp:revision/>
  <dcterms:created xsi:type="dcterms:W3CDTF">2016-04-19T12:09:38Z</dcterms:created>
  <dcterms:modified xsi:type="dcterms:W3CDTF">2023-11-20T19:35:54Z</dcterms:modified>
  <cp:category>IIA</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0x01010069DE63BAEF969049839F78C7B01EA236</vt:lpwstr>
  </property>
  <property fmtid="{D5CDD505-2E9C-101B-9397-08002B2CF9AE}" pid="3" name="MSIP_Label_22127eb8-1c2a-4c17-86cc-a5ba0926d1f9_Enabled">
    <vt:lpwstr>true</vt:lpwstr>
  </property>
  <property fmtid="{D5CDD505-2E9C-101B-9397-08002B2CF9AE}" pid="4" name="MSIP_Label_22127eb8-1c2a-4c17-86cc-a5ba0926d1f9_SetDate">
    <vt:lpwstr>2022-07-27T14:58:55Z</vt:lpwstr>
  </property>
  <property fmtid="{D5CDD505-2E9C-101B-9397-08002B2CF9AE}" pid="5" name="MSIP_Label_22127eb8-1c2a-4c17-86cc-a5ba0926d1f9_Method">
    <vt:lpwstr>Standard</vt:lpwstr>
  </property>
  <property fmtid="{D5CDD505-2E9C-101B-9397-08002B2CF9AE}" pid="6" name="MSIP_Label_22127eb8-1c2a-4c17-86cc-a5ba0926d1f9_Name">
    <vt:lpwstr>22127eb8-1c2a-4c17-86cc-a5ba0926d1f9</vt:lpwstr>
  </property>
  <property fmtid="{D5CDD505-2E9C-101B-9397-08002B2CF9AE}" pid="7" name="MSIP_Label_22127eb8-1c2a-4c17-86cc-a5ba0926d1f9_SiteId">
    <vt:lpwstr>61d0734f-7fce-4063-b638-09ac5ad5a43f</vt:lpwstr>
  </property>
  <property fmtid="{D5CDD505-2E9C-101B-9397-08002B2CF9AE}" pid="8" name="MSIP_Label_22127eb8-1c2a-4c17-86cc-a5ba0926d1f9_ContentBits">
    <vt:lpwstr>0</vt:lpwstr>
  </property>
</Properties>
</file>