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environment-climate-change\"/>
    </mc:Choice>
  </mc:AlternateContent>
  <xr:revisionPtr revIDLastSave="0" documentId="8_{9D4C467F-A972-4007-92A1-DA58C60FFEFA}" xr6:coauthVersionLast="47" xr6:coauthVersionMax="47"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10" i="5"/>
  <c r="H30"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<sst xmlns="http://schemas.openxmlformats.org/spreadsheetml/2006/main" count="230" uniqueCount="121">
  <si>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</si>
  <si>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</si>
  <si>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</si>
  <si>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</si>
  <si>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</si>
  <si>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</si>
  <si>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</si>
  <si>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</si>
  <si>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</si>
  <si>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</si>
  <si>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</si>
  <si>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</si>
  <si>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</si>
  <si>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</si>
  <si>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</si>
  <si>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</si>
  <si>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</si>
  <si>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</si>
  <si>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</si>
  <si>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</si>
  <si>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</si>
  <si>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</si>
  <si>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</si>
  <si>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</si>
  <si>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</si>
  <si>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</si>
  <si>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</si>
  <si>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</si>
  <si>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</si>
  <si>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</si>
  <si>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</si>
  <si>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</si>
  <si>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</si>
  <si>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</si>
  <si>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</si>
  <si>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</si>
  <si>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</si>
  <si>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</si>
  <si>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</si>
  <si>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</si>
  <si>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</si>
  <si>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</si>
  <si>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</si>
  <si>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</si>
  <si>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</si>
  <si>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</si>
  <si>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</si>
  <si>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</si>
  <si>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</si>
  <si>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</si>
  <si>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</si>
  <si>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</si>
  <si>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</si>
  <si>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</si>
  <si>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</si>
  <si>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</si>
  <si>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</si>
  <si>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</si>
  <si>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</si>
  <si>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</si>
  <si>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</si>
  <si>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</si>
  <si>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</si>
  <si>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</si>
  <si>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</si>
  <si>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</si>
  <si>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</si>
  <si>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</si>
  <si>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</si>
  <si>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</si>
  <si>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</si>
  <si>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</si>
  <si>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</si>
  <si>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</si>
  <si>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</si>
  <si>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</si>
  <si>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</si>
  <si>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</si>
  <si>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</si>
  <si>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</si>
  <si>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</si>
  <si>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</si>
  <si>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</si>
  <si>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</si>
  <si>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</si>
  <si>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</si>
  <si>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</si>
  <si>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</si>
  <si>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</si>
  <si>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</si>
  <si>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</si>
  <si>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</si>
  <si>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</si>
  <si>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</si>
  <si>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</si>
  <si>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</si>
  <si>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</si>
  <si>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</si>
  <si>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</si>
  <si>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</si>
  <si>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</si>
  <si>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</si>
  <si>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</si>
  <si>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</si>
  <si>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</si>
  <si>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</si>
  <si>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</si>
  <si>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 xml:space="preserve">
</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</si>
  <si>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</si>
  <si>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</si>
  <si>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H-Bar Road Markings Price Increase</t>
  </si>
  <si>
    <t>Housing and Streetscene</t>
  </si>
  <si>
    <t>Highways</t>
  </si>
  <si>
    <t>Phillip Waddington</t>
  </si>
  <si>
    <t>Improved Income Stream</t>
  </si>
  <si>
    <t>01.04.2023</t>
  </si>
  <si>
    <t>We aim to raise the price of H-Bar road markings by 11.1% from £150.83 to £167.57 in line with inflation for the current financial year.</t>
  </si>
  <si>
    <t>YES</t>
  </si>
  <si>
    <t>NO</t>
  </si>
  <si>
    <t>All</t>
  </si>
  <si>
    <t>Our costs are rising due to inflation. In order to fund these works, we need to increase our fees. Employees' jobs will be better funded by raising prices. Residents will have to pay more for the service but in this price rise will help to fund further improvement of the 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</si>
</sst>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89">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E31" sqref="E31"/>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07" t="s">
        <v>1</v>
      </c>
      <c r="C9" s="107"/>
      <c r="D9" s="107"/>
      <c r="E9" s="107"/>
      <c r="F9" s="107"/>
      <c r="G9" s="107"/>
      <c r="H9" s="107"/>
      <c r="I9" s="107"/>
      <c r="J9" s="107"/>
    </row>
    <row r="11" spans="2:11" ht="18" x14ac:dyDescent="0.25">
      <c r="B11" s="22" t="s">
        <v>2</v>
      </c>
    </row>
    <row r="12" spans="2:11" s="9" customFormat="1" ht="8.25" x14ac:dyDescent="0.15"/>
    <row r="13" spans="2:11" ht="15" x14ac:dyDescent="0.25">
      <c r="B13" s="112" t="s">
        <v>3</v>
      </c>
      <c r="C13" s="113"/>
      <c r="D13" s="113"/>
      <c r="E13" s="113"/>
      <c r="F13" s="113"/>
      <c r="G13" s="113"/>
      <c r="H13" s="113"/>
      <c r="I13" s="113"/>
      <c r="J13" s="114"/>
    </row>
    <row r="14" spans="2:11" ht="30.75" customHeight="1" x14ac:dyDescent="0.2">
      <c r="B14" s="117" t="s">
        <v>110</v>
      </c>
      <c r="C14" s="117"/>
      <c r="D14" s="117"/>
      <c r="E14" s="117"/>
      <c r="F14" s="117"/>
      <c r="G14" s="117"/>
      <c r="H14" s="117"/>
      <c r="I14" s="117"/>
      <c r="J14" s="117"/>
      <c r="K14" s="70"/>
    </row>
    <row r="15" spans="2:11" ht="15" x14ac:dyDescent="0.25">
      <c r="B15" s="112" t="s">
        <v>4</v>
      </c>
      <c r="C15" s="113"/>
      <c r="D15" s="113"/>
      <c r="E15" s="113" t="s">
        <v>5</v>
      </c>
      <c r="F15" s="113"/>
      <c r="G15" s="113"/>
      <c r="H15" s="113"/>
      <c r="I15" s="113"/>
      <c r="J15" s="114"/>
    </row>
    <row r="16" spans="2:11" ht="30.75" customHeight="1" x14ac:dyDescent="0.2">
      <c r="B16" s="110" t="s">
        <v>111</v>
      </c>
      <c r="C16" s="111"/>
      <c r="D16" s="111"/>
      <c r="E16" s="111" t="s">
        <v>113</v>
      </c>
      <c r="F16" s="111"/>
      <c r="G16" s="111"/>
      <c r="H16" s="111"/>
      <c r="I16" s="111"/>
      <c r="J16" s="115"/>
    </row>
    <row r="17" spans="1:10" ht="15" x14ac:dyDescent="0.25">
      <c r="B17" s="112" t="s">
        <v>6</v>
      </c>
      <c r="C17" s="113"/>
      <c r="D17" s="113"/>
      <c r="E17" s="113" t="s">
        <v>7</v>
      </c>
      <c r="F17" s="113"/>
      <c r="G17" s="113"/>
      <c r="H17" s="113"/>
      <c r="I17" s="113"/>
      <c r="J17" s="114"/>
    </row>
    <row r="18" spans="1:10" ht="24.75" customHeight="1" x14ac:dyDescent="0.2">
      <c r="B18" s="110" t="s">
        <v>112</v>
      </c>
      <c r="C18" s="111"/>
      <c r="D18" s="111"/>
      <c r="E18" s="111" t="s">
        <v>113</v>
      </c>
      <c r="F18" s="111"/>
      <c r="G18" s="111"/>
      <c r="H18" s="111"/>
      <c r="I18" s="111"/>
      <c r="J18" s="115"/>
    </row>
    <row r="19" spans="1:10" ht="15" x14ac:dyDescent="0.25">
      <c r="B19" s="112" t="s">
        <v>8</v>
      </c>
      <c r="C19" s="113"/>
      <c r="D19" s="113"/>
      <c r="E19" s="113" t="s">
        <v>9</v>
      </c>
      <c r="F19" s="113"/>
      <c r="G19" s="113"/>
      <c r="H19" s="113"/>
      <c r="I19" s="113"/>
      <c r="J19" s="114"/>
    </row>
    <row r="20" spans="1:10" ht="25.5" customHeight="1" x14ac:dyDescent="0.2">
      <c r="B20" s="108" t="s">
        <v>114</v>
      </c>
      <c r="C20" s="109"/>
      <c r="D20" s="109"/>
      <c r="E20" s="109" t="s">
        <v>115</v>
      </c>
      <c r="F20" s="109"/>
      <c r="G20" s="109"/>
      <c r="H20" s="109"/>
      <c r="I20" s="109"/>
      <c r="J20" s="116"/>
    </row>
    <row r="21" spans="1:10" ht="25.5" customHeight="1" x14ac:dyDescent="0.25">
      <c r="B21" s="81" t="s">
        <v>10</v>
      </c>
      <c r="C21" s="82"/>
      <c r="D21" s="82"/>
      <c r="E21" s="82"/>
      <c r="F21" s="82"/>
      <c r="G21" s="82"/>
      <c r="H21" s="82"/>
      <c r="I21" s="82"/>
      <c r="J21" s="83"/>
    </row>
    <row r="22" spans="1:10" ht="25.5" customHeight="1" x14ac:dyDescent="0.2">
      <c r="B22" s="87" t="s">
        <v>116</v>
      </c>
      <c r="C22" s="88"/>
      <c r="D22" s="88"/>
      <c r="E22" s="88"/>
      <c r="F22" s="88"/>
      <c r="G22" s="88"/>
      <c r="H22" s="88"/>
      <c r="I22" s="88"/>
      <c r="J22" s="89"/>
    </row>
    <row r="23" spans="1:10" ht="25.5" customHeight="1" x14ac:dyDescent="0.2">
      <c r="B23" s="87"/>
      <c r="C23" s="88"/>
      <c r="D23" s="88"/>
      <c r="E23" s="88"/>
      <c r="F23" s="88"/>
      <c r="G23" s="88"/>
      <c r="H23" s="88"/>
      <c r="I23" s="88"/>
      <c r="J23" s="89"/>
    </row>
    <row r="24" spans="1:10" ht="25.5" customHeight="1" x14ac:dyDescent="0.2">
      <c r="B24" s="90"/>
      <c r="C24" s="91"/>
      <c r="D24" s="91"/>
      <c r="E24" s="91"/>
      <c r="F24" s="91"/>
      <c r="G24" s="91"/>
      <c r="H24" s="91"/>
      <c r="I24" s="91"/>
      <c r="J24" s="92"/>
    </row>
    <row r="26" spans="1:10" ht="18" x14ac:dyDescent="0.25">
      <c r="B26" s="22" t="s">
        <v>11</v>
      </c>
    </row>
    <row r="27" spans="1:10" s="9" customFormat="1" ht="8.25" x14ac:dyDescent="0.15">
      <c r="B27" s="23"/>
      <c r="C27" s="13"/>
      <c r="D27" s="13"/>
      <c r="E27" s="13"/>
      <c r="F27" s="13"/>
    </row>
    <row r="28" spans="1:10" ht="22.5" customHeight="1" x14ac:dyDescent="0.35">
      <c r="A28" s="30"/>
      <c r="B28" s="100" t="s">
        <v>12</v>
      </c>
      <c r="C28" s="95"/>
      <c r="D28" s="95" t="s">
        <v>13</v>
      </c>
      <c r="E28" s="95"/>
      <c r="F28" s="95"/>
      <c r="G28" s="95"/>
      <c r="H28" s="95"/>
      <c r="I28" s="95"/>
      <c r="J28" s="93" t="s">
        <v>14</v>
      </c>
    </row>
    <row r="29" spans="1:10" ht="31.5" x14ac:dyDescent="0.35">
      <c r="A29" s="30"/>
      <c r="B29" s="101"/>
      <c r="C29" s="102"/>
      <c r="D29" s="69" t="s">
        <v>15</v>
      </c>
      <c r="E29" s="69" t="s">
        <v>16</v>
      </c>
      <c r="F29" s="69" t="s">
        <v>17</v>
      </c>
      <c r="G29" s="69" t="s">
        <v>18</v>
      </c>
      <c r="H29" s="73" t="s">
        <v>19</v>
      </c>
      <c r="I29" s="31" t="s">
        <v>20</v>
      </c>
      <c r="J29" s="94"/>
    </row>
    <row r="30" spans="1:10" ht="15.75" x14ac:dyDescent="0.25">
      <c r="B30" s="96" t="s">
        <v>21</v>
      </c>
      <c r="C30" s="97"/>
      <c r="D30" s="39">
        <f>ProposalScore+Equalities!J56</f>
        <v>0</v>
      </c>
      <c r="E30" s="39">
        <f ca="1">Equalities!F42</f>
        <v>4.9000000000000004</v>
      </c>
      <c r="F30" s="40">
        <f ca="1">D30+E30</f>
        <v>4.9000000000000004</v>
      </c>
      <c r="G30" s="39">
        <f>Engagement!E24</f>
        <v>0</v>
      </c>
      <c r="H30" s="39">
        <f>Engagement!E10</f>
        <v>0</v>
      </c>
      <c r="I30" s="40">
        <f>G30+H30</f>
        <v>0</v>
      </c>
      <c r="J30" s="43" t="str">
        <f ca="1">IF(OR(F30&gt;=10,I30&gt;=10),"Yes","No")</f>
        <v>No</v>
      </c>
    </row>
    <row r="31" spans="1:10" ht="15.75" x14ac:dyDescent="0.25">
      <c r="B31" s="98" t="s">
        <v>22</v>
      </c>
      <c r="C31" s="99"/>
      <c r="D31" s="44"/>
      <c r="E31" s="45">
        <f>Environment!K38</f>
        <v>4.5999999999999996</v>
      </c>
      <c r="F31" s="46">
        <f>E31</f>
        <v>4.5999999999999996</v>
      </c>
      <c r="G31" s="45">
        <f>Engagement!E43</f>
        <v>0</v>
      </c>
      <c r="H31" s="45">
        <f>Engagement!E28</f>
        <v>6</v>
      </c>
      <c r="I31" s="46">
        <f>G31+H31</f>
        <v>6</v>
      </c>
      <c r="J31" s="47" t="str">
        <f>IF(OR(F31&gt;=5,I31&gt;=10),"Yes","No")</f>
        <v>No</v>
      </c>
    </row>
    <row r="32" spans="1:10" ht="20.100000000000001" customHeight="1" x14ac:dyDescent="0.2">
      <c r="B32" s="86"/>
      <c r="C32" s="86"/>
      <c r="D32" s="86"/>
      <c r="E32" s="86"/>
      <c r="F32" s="86"/>
      <c r="G32" s="86"/>
      <c r="H32" s="86"/>
      <c r="I32" s="86"/>
      <c r="J32" s="86"/>
    </row>
    <row r="34" spans="2:13" ht="18" x14ac:dyDescent="0.25">
      <c r="B34" s="22" t="s">
        <v>23</v>
      </c>
    </row>
    <row r="35" spans="2:13" s="9" customFormat="1" ht="8.25" x14ac:dyDescent="0.15">
      <c r="B35" s="23"/>
      <c r="C35" s="13"/>
      <c r="D35" s="13"/>
      <c r="E35" s="13"/>
      <c r="F35" s="13"/>
    </row>
    <row r="36" spans="2:13" ht="31.5" x14ac:dyDescent="0.2">
      <c r="B36" s="103" t="s">
        <v>24</v>
      </c>
      <c r="C36" s="104"/>
      <c r="D36" s="104"/>
      <c r="E36" s="104"/>
      <c r="F36" s="104"/>
      <c r="G36" s="104"/>
      <c r="H36" s="104"/>
      <c r="I36" s="104"/>
      <c r="J36" s="48" t="s">
        <v>25</v>
      </c>
      <c r="K36" s="8" t="s">
        <v>26</v>
      </c>
      <c r="L36" s="8" t="s">
        <v>27</v>
      </c>
    </row>
    <row r="37" spans="2:13" ht="15" x14ac:dyDescent="0.2">
      <c r="B37" s="105" t="s">
        <v>28</v>
      </c>
      <c r="C37" s="106"/>
      <c r="D37" s="106"/>
      <c r="E37" s="106"/>
      <c r="F37" s="106"/>
      <c r="G37" s="106"/>
      <c r="H37" s="106"/>
      <c r="I37" s="106"/>
      <c r="J37" s="49" t="s">
        <v>118</v>
      </c>
      <c r="K37" s="8">
        <v>6</v>
      </c>
      <c r="L37" s="8">
        <f t="shared" ref="L37:L43" si="0">IF(J37="Yes",K37,0)</f>
        <v>0</v>
      </c>
    </row>
    <row r="38" spans="2:13" ht="15" x14ac:dyDescent="0.2">
      <c r="B38" s="84" t="s">
        <v>29</v>
      </c>
      <c r="C38" s="85"/>
      <c r="D38" s="85"/>
      <c r="E38" s="85"/>
      <c r="F38" s="85"/>
      <c r="G38" s="85"/>
      <c r="H38" s="85"/>
      <c r="I38" s="85"/>
      <c r="J38" s="50" t="s">
        <v>118</v>
      </c>
      <c r="K38" s="8">
        <v>10</v>
      </c>
      <c r="L38" s="8">
        <f t="shared" si="0"/>
        <v>0</v>
      </c>
    </row>
    <row r="39" spans="2:13" ht="15" x14ac:dyDescent="0.2">
      <c r="B39" s="84" t="s">
        <v>30</v>
      </c>
      <c r="C39" s="85"/>
      <c r="D39" s="85"/>
      <c r="E39" s="85"/>
      <c r="F39" s="85"/>
      <c r="G39" s="85"/>
      <c r="H39" s="85"/>
      <c r="I39" s="85"/>
      <c r="J39" s="50" t="s">
        <v>118</v>
      </c>
      <c r="K39" s="8">
        <v>6</v>
      </c>
      <c r="L39" s="8">
        <f t="shared" si="0"/>
        <v>0</v>
      </c>
    </row>
    <row r="40" spans="2:13" ht="15" x14ac:dyDescent="0.2">
      <c r="B40" s="84" t="s">
        <v>31</v>
      </c>
      <c r="C40" s="85"/>
      <c r="D40" s="85"/>
      <c r="E40" s="85"/>
      <c r="F40" s="85"/>
      <c r="G40" s="85"/>
      <c r="H40" s="85"/>
      <c r="I40" s="85"/>
      <c r="J40" s="50" t="s">
        <v>118</v>
      </c>
      <c r="K40" s="8">
        <v>4</v>
      </c>
      <c r="L40" s="8">
        <f t="shared" si="0"/>
        <v>0</v>
      </c>
    </row>
    <row r="41" spans="2:13" ht="15" x14ac:dyDescent="0.2">
      <c r="B41" s="84" t="s">
        <v>32</v>
      </c>
      <c r="C41" s="85"/>
      <c r="D41" s="85"/>
      <c r="E41" s="85"/>
      <c r="F41" s="85"/>
      <c r="G41" s="85"/>
      <c r="H41" s="85"/>
      <c r="I41" s="85"/>
      <c r="J41" s="50" t="s">
        <v>118</v>
      </c>
      <c r="K41" s="8">
        <v>6</v>
      </c>
      <c r="L41" s="8">
        <f t="shared" si="0"/>
        <v>0</v>
      </c>
    </row>
    <row r="42" spans="2:13" ht="15" customHeight="1" x14ac:dyDescent="0.2">
      <c r="B42" s="75" t="s">
        <v>33</v>
      </c>
      <c r="C42" s="76"/>
      <c r="D42" s="76"/>
      <c r="E42" s="76"/>
      <c r="F42" s="76"/>
      <c r="G42" s="76"/>
      <c r="H42" s="76"/>
      <c r="I42" s="76"/>
      <c r="J42" s="79" t="s">
        <v>117</v>
      </c>
      <c r="K42" s="8"/>
      <c r="L42" s="8"/>
    </row>
    <row r="43" spans="2:13" ht="14.25" customHeight="1" x14ac:dyDescent="0.2">
      <c r="B43" s="77"/>
      <c r="C43" s="78"/>
      <c r="D43" s="78"/>
      <c r="E43" s="78"/>
      <c r="F43" s="78"/>
      <c r="G43" s="78"/>
      <c r="H43" s="78"/>
      <c r="I43" s="78"/>
      <c r="J43" s="80"/>
      <c r="K43" s="8">
        <v>8</v>
      </c>
      <c r="L43" s="8">
        <f t="shared" si="0"/>
        <v>0</v>
      </c>
    </row>
    <row r="44" spans="2:13" ht="15" customHeight="1" x14ac:dyDescent="0.25">
      <c r="B44" s="74"/>
      <c r="C44" s="74"/>
      <c r="D44" s="74"/>
      <c r="E44" s="74"/>
      <c r="F44" s="74"/>
      <c r="G44" s="74"/>
      <c r="H44" s="74"/>
      <c r="I44" s="74"/>
      <c r="J44" s="74"/>
      <c r="K44" s="21" t="s">
        <v>34</v>
      </c>
      <c r="L44" s="21">
        <f>MAX(L37:L43)</f>
        <v>0</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13:D13"/>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 ref="B36:I36"/>
    <mergeCell ref="B37:I37"/>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13" sqref="E13"/>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2" t="s">
        <v>35</v>
      </c>
      <c r="C8" s="133"/>
      <c r="D8" s="133"/>
      <c r="E8" s="53" t="s">
        <v>36</v>
      </c>
    </row>
    <row r="9" spans="1:10" ht="34.5" customHeight="1" x14ac:dyDescent="0.25">
      <c r="B9" s="134"/>
      <c r="C9" s="135"/>
      <c r="D9" s="135"/>
      <c r="E9" s="54" t="s">
        <v>37</v>
      </c>
      <c r="F9" s="24" t="s">
        <v>27</v>
      </c>
      <c r="G9" s="24"/>
      <c r="H9" s="24"/>
      <c r="I9" s="24"/>
      <c r="J9" s="24"/>
    </row>
    <row r="10" spans="1:10" ht="30" customHeight="1" x14ac:dyDescent="0.2">
      <c r="B10" s="138" t="s">
        <v>38</v>
      </c>
      <c r="C10" s="139"/>
      <c r="D10" s="139"/>
      <c r="E10" s="55" t="s">
        <v>98</v>
      </c>
      <c r="F10" s="8">
        <f>IFERROR(VLOOKUP(E10,PositivityGrid,2,FALSE),0)</f>
        <v>2</v>
      </c>
    </row>
    <row r="11" spans="1:10" ht="30" customHeight="1" x14ac:dyDescent="0.2">
      <c r="B11" s="142" t="s">
        <v>39</v>
      </c>
      <c r="C11" s="143"/>
      <c r="D11" s="143"/>
      <c r="E11" s="56" t="s">
        <v>98</v>
      </c>
      <c r="F11" s="8">
        <f>IFERROR(VLOOKUP(E11,PositivityGrid,2,FALSE),0)</f>
        <v>2</v>
      </c>
    </row>
    <row r="12" spans="1:10" ht="30" customHeight="1" x14ac:dyDescent="0.2">
      <c r="B12" s="142" t="s">
        <v>40</v>
      </c>
      <c r="C12" s="143"/>
      <c r="D12" s="143"/>
      <c r="E12" s="56" t="s">
        <v>119</v>
      </c>
    </row>
    <row r="13" spans="1:10" ht="30" customHeight="1" x14ac:dyDescent="0.2">
      <c r="B13" s="140" t="s">
        <v>41</v>
      </c>
      <c r="C13" s="141"/>
      <c r="D13" s="141"/>
      <c r="E13" s="56" t="s">
        <v>98</v>
      </c>
      <c r="F13" s="8">
        <f>IFERROR(VLOOKUP(E13,PositivityGrid,2,FALSE),0)</f>
        <v>2</v>
      </c>
    </row>
    <row r="14" spans="1:10" ht="30" customHeight="1" x14ac:dyDescent="0.2">
      <c r="B14" s="144" t="s">
        <v>42</v>
      </c>
      <c r="C14" s="145"/>
      <c r="D14" s="145"/>
      <c r="E14" s="57" t="s">
        <v>98</v>
      </c>
      <c r="F14" s="8">
        <f>IFERROR(VLOOKUP(E14,PositivityGrid,2,FALSE),0)</f>
        <v>2</v>
      </c>
    </row>
    <row r="15" spans="1:10" ht="30" customHeight="1" x14ac:dyDescent="0.2">
      <c r="A15" s="70"/>
      <c r="B15" s="52"/>
      <c r="C15" s="52"/>
      <c r="D15" s="52"/>
      <c r="E15" s="36"/>
      <c r="F15" s="37"/>
      <c r="G15" s="37"/>
    </row>
    <row r="16" spans="1:10" ht="30" customHeight="1" x14ac:dyDescent="0.2">
      <c r="B16" s="136" t="s">
        <v>43</v>
      </c>
      <c r="C16" s="137"/>
      <c r="D16" s="137"/>
      <c r="E16" s="130" t="s">
        <v>37</v>
      </c>
    </row>
    <row r="17" spans="2:17" ht="37.5" customHeight="1" x14ac:dyDescent="0.2">
      <c r="B17" s="126" t="s">
        <v>44</v>
      </c>
      <c r="C17" s="127"/>
      <c r="D17" s="127"/>
      <c r="E17" s="131"/>
      <c r="Q17" s="3"/>
    </row>
    <row r="18" spans="2:17" ht="28.5" customHeight="1" x14ac:dyDescent="0.2">
      <c r="B18" s="128" t="s">
        <v>45</v>
      </c>
      <c r="C18" s="129"/>
      <c r="D18" s="58" t="s">
        <v>46</v>
      </c>
      <c r="E18" s="60" t="s">
        <v>98</v>
      </c>
      <c r="F18" s="8">
        <f t="shared" ref="F18:F38" si="0">IFERROR(VLOOKUP(E18,PositivityGrid,2,FALSE),0)</f>
        <v>2</v>
      </c>
    </row>
    <row r="19" spans="2:17" ht="28.5" customHeight="1" x14ac:dyDescent="0.2">
      <c r="B19" s="124"/>
      <c r="C19" s="125"/>
      <c r="D19" s="59" t="s">
        <v>47</v>
      </c>
      <c r="E19" s="61" t="s">
        <v>98</v>
      </c>
      <c r="F19" s="8">
        <f t="shared" si="0"/>
        <v>2</v>
      </c>
    </row>
    <row r="20" spans="2:17" ht="28.5" customHeight="1" x14ac:dyDescent="0.2">
      <c r="B20" s="122" t="s">
        <v>48</v>
      </c>
      <c r="C20" s="123"/>
      <c r="D20" s="58" t="s">
        <v>46</v>
      </c>
      <c r="E20" s="60" t="s">
        <v>98</v>
      </c>
      <c r="F20" s="8">
        <f t="shared" si="0"/>
        <v>2</v>
      </c>
    </row>
    <row r="21" spans="2:17" ht="28.5" customHeight="1" x14ac:dyDescent="0.2">
      <c r="B21" s="124"/>
      <c r="C21" s="125"/>
      <c r="D21" s="59" t="s">
        <v>47</v>
      </c>
      <c r="E21" s="61" t="s">
        <v>98</v>
      </c>
      <c r="F21" s="8">
        <f t="shared" si="0"/>
        <v>2</v>
      </c>
    </row>
    <row r="22" spans="2:17" ht="28.5" customHeight="1" x14ac:dyDescent="0.2">
      <c r="B22" s="118" t="s">
        <v>49</v>
      </c>
      <c r="C22" s="119"/>
      <c r="D22" s="58" t="s">
        <v>46</v>
      </c>
      <c r="E22" s="60" t="s">
        <v>98</v>
      </c>
      <c r="F22" s="8">
        <f t="shared" si="0"/>
        <v>2</v>
      </c>
    </row>
    <row r="23" spans="2:17" ht="28.5" customHeight="1" x14ac:dyDescent="0.2">
      <c r="B23" s="120"/>
      <c r="C23" s="121"/>
      <c r="D23" s="59" t="s">
        <v>47</v>
      </c>
      <c r="E23" s="61" t="s">
        <v>98</v>
      </c>
      <c r="F23" s="8">
        <f t="shared" si="0"/>
        <v>2</v>
      </c>
    </row>
    <row r="24" spans="2:17" ht="28.5" customHeight="1" x14ac:dyDescent="0.2">
      <c r="B24" s="118" t="s">
        <v>50</v>
      </c>
      <c r="C24" s="119"/>
      <c r="D24" s="58" t="s">
        <v>46</v>
      </c>
      <c r="E24" s="60" t="s">
        <v>98</v>
      </c>
      <c r="F24" s="8">
        <f t="shared" si="0"/>
        <v>2</v>
      </c>
    </row>
    <row r="25" spans="2:17" ht="28.5" customHeight="1" x14ac:dyDescent="0.2">
      <c r="B25" s="120"/>
      <c r="C25" s="121"/>
      <c r="D25" s="59" t="s">
        <v>47</v>
      </c>
      <c r="E25" s="61" t="s">
        <v>98</v>
      </c>
      <c r="F25" s="8">
        <f t="shared" si="0"/>
        <v>2</v>
      </c>
    </row>
    <row r="26" spans="2:17" ht="28.5" customHeight="1" x14ac:dyDescent="0.2">
      <c r="B26" s="118" t="s">
        <v>51</v>
      </c>
      <c r="C26" s="119"/>
      <c r="D26" s="58" t="s">
        <v>46</v>
      </c>
      <c r="E26" s="60" t="s">
        <v>98</v>
      </c>
      <c r="F26" s="8">
        <f t="shared" si="0"/>
        <v>2</v>
      </c>
    </row>
    <row r="27" spans="2:17" ht="28.5" customHeight="1" x14ac:dyDescent="0.2">
      <c r="B27" s="120"/>
      <c r="C27" s="121"/>
      <c r="D27" s="59" t="s">
        <v>47</v>
      </c>
      <c r="E27" s="61" t="s">
        <v>98</v>
      </c>
      <c r="F27" s="8">
        <f t="shared" si="0"/>
        <v>2</v>
      </c>
    </row>
    <row r="28" spans="2:17" ht="28.5" customHeight="1" x14ac:dyDescent="0.2">
      <c r="B28" s="122" t="s">
        <v>52</v>
      </c>
      <c r="C28" s="123"/>
      <c r="D28" s="58" t="s">
        <v>46</v>
      </c>
      <c r="E28" s="60" t="s">
        <v>98</v>
      </c>
      <c r="F28" s="8">
        <f t="shared" si="0"/>
        <v>2</v>
      </c>
    </row>
    <row r="29" spans="2:17" ht="28.5" customHeight="1" x14ac:dyDescent="0.2">
      <c r="B29" s="124"/>
      <c r="C29" s="125"/>
      <c r="D29" s="59" t="s">
        <v>47</v>
      </c>
      <c r="E29" s="61" t="s">
        <v>98</v>
      </c>
      <c r="F29" s="8">
        <f t="shared" si="0"/>
        <v>2</v>
      </c>
    </row>
    <row r="30" spans="2:17" ht="28.5" customHeight="1" x14ac:dyDescent="0.2">
      <c r="B30" s="118" t="s">
        <v>53</v>
      </c>
      <c r="C30" s="119"/>
      <c r="D30" s="58" t="s">
        <v>46</v>
      </c>
      <c r="E30" s="60" t="s">
        <v>98</v>
      </c>
      <c r="F30" s="8">
        <f t="shared" si="0"/>
        <v>2</v>
      </c>
    </row>
    <row r="31" spans="2:17" ht="28.5" customHeight="1" x14ac:dyDescent="0.2">
      <c r="B31" s="120"/>
      <c r="C31" s="121"/>
      <c r="D31" s="59" t="s">
        <v>47</v>
      </c>
      <c r="E31" s="61" t="s">
        <v>98</v>
      </c>
      <c r="F31" s="8">
        <f t="shared" si="0"/>
        <v>2</v>
      </c>
    </row>
    <row r="32" spans="2:17" ht="28.5" customHeight="1" x14ac:dyDescent="0.2">
      <c r="B32" s="122" t="s">
        <v>54</v>
      </c>
      <c r="C32" s="123"/>
      <c r="D32" s="58" t="s">
        <v>46</v>
      </c>
      <c r="E32" s="60" t="s">
        <v>98</v>
      </c>
      <c r="F32" s="8">
        <f t="shared" si="0"/>
        <v>2</v>
      </c>
    </row>
    <row r="33" spans="2:10" ht="28.5" customHeight="1" x14ac:dyDescent="0.2">
      <c r="B33" s="124"/>
      <c r="C33" s="125"/>
      <c r="D33" s="59" t="s">
        <v>47</v>
      </c>
      <c r="E33" s="61" t="s">
        <v>98</v>
      </c>
      <c r="F33" s="8">
        <f t="shared" si="0"/>
        <v>2</v>
      </c>
    </row>
    <row r="34" spans="2:10" ht="28.5" customHeight="1" x14ac:dyDescent="0.2">
      <c r="B34" s="118" t="s">
        <v>55</v>
      </c>
      <c r="C34" s="119"/>
      <c r="D34" s="58" t="s">
        <v>46</v>
      </c>
      <c r="E34" s="60" t="s">
        <v>98</v>
      </c>
      <c r="F34" s="8">
        <f t="shared" si="0"/>
        <v>2</v>
      </c>
    </row>
    <row r="35" spans="2:10" ht="28.5" customHeight="1" x14ac:dyDescent="0.2">
      <c r="B35" s="120"/>
      <c r="C35" s="121"/>
      <c r="D35" s="59" t="s">
        <v>47</v>
      </c>
      <c r="E35" s="61" t="s">
        <v>98</v>
      </c>
      <c r="F35" s="8">
        <f t="shared" si="0"/>
        <v>2</v>
      </c>
    </row>
    <row r="36" spans="2:10" ht="28.5" customHeight="1" x14ac:dyDescent="0.2">
      <c r="B36" s="118" t="s">
        <v>56</v>
      </c>
      <c r="C36" s="119"/>
      <c r="D36" s="58" t="s">
        <v>46</v>
      </c>
      <c r="E36" s="60" t="s">
        <v>98</v>
      </c>
      <c r="F36" s="8">
        <f t="shared" si="0"/>
        <v>2</v>
      </c>
    </row>
    <row r="37" spans="2:10" ht="28.5" customHeight="1" x14ac:dyDescent="0.2">
      <c r="B37" s="120"/>
      <c r="C37" s="121"/>
      <c r="D37" s="59" t="s">
        <v>47</v>
      </c>
      <c r="E37" s="61" t="s">
        <v>99</v>
      </c>
      <c r="F37" s="8">
        <f t="shared" si="0"/>
        <v>3</v>
      </c>
    </row>
    <row r="38" spans="2:10" ht="28.5" customHeight="1" x14ac:dyDescent="0.2">
      <c r="B38" s="118" t="s">
        <v>57</v>
      </c>
      <c r="C38" s="119"/>
      <c r="D38" s="58" t="s">
        <v>46</v>
      </c>
      <c r="E38" s="60" t="s">
        <v>98</v>
      </c>
      <c r="F38" s="8">
        <f t="shared" si="0"/>
        <v>2</v>
      </c>
    </row>
    <row r="39" spans="2:10" ht="28.5" customHeight="1" x14ac:dyDescent="0.2">
      <c r="B39" s="120"/>
      <c r="C39" s="121"/>
      <c r="D39" s="59" t="s">
        <v>47</v>
      </c>
      <c r="E39" s="61" t="s">
        <v>98</v>
      </c>
      <c r="F39" s="8">
        <f ca="1">IFERROR(VLOO+F18:F38KUP(E39,PositivityGrid,2,FALSE),0)</f>
        <v>0</v>
      </c>
    </row>
    <row r="41" spans="2:10" ht="15" x14ac:dyDescent="0.25">
      <c r="F41" s="29">
        <f ca="1">SUM(F10:F39)</f>
        <v>51</v>
      </c>
      <c r="G41" s="38" t="s">
        <v>58</v>
      </c>
      <c r="H41" s="1"/>
      <c r="I41" s="38"/>
      <c r="J41" s="1"/>
    </row>
    <row r="42" spans="2:10" x14ac:dyDescent="0.2">
      <c r="F42" s="8">
        <f ca="1">ROUND(F41/10.4,1)</f>
        <v>4.9000000000000004</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31" activePane="bottomLeft" state="frozen"/>
      <selection activeCell="B5" sqref="B5"/>
      <selection pane="bottomLeft" activeCell="L34" sqref="L34"/>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49" t="s">
        <v>35</v>
      </c>
      <c r="C8" s="150"/>
      <c r="D8" s="150"/>
      <c r="E8" s="71"/>
      <c r="F8" s="17" t="s">
        <v>36</v>
      </c>
    </row>
    <row r="9" spans="1:18" ht="34.5" customHeight="1" x14ac:dyDescent="0.25">
      <c r="B9" s="149"/>
      <c r="C9" s="150"/>
      <c r="D9" s="150"/>
      <c r="E9" s="71"/>
      <c r="F9" s="16" t="s">
        <v>37</v>
      </c>
      <c r="G9" s="24">
        <f>SUM(G10:G13)</f>
        <v>7</v>
      </c>
      <c r="H9" s="24"/>
      <c r="I9" s="24"/>
      <c r="J9" s="24"/>
      <c r="K9" s="24"/>
    </row>
    <row r="10" spans="1:18" ht="30" customHeight="1" x14ac:dyDescent="0.2">
      <c r="B10" s="138" t="s">
        <v>60</v>
      </c>
      <c r="C10" s="139"/>
      <c r="D10" s="139"/>
      <c r="E10" s="139"/>
      <c r="F10" s="62" t="s">
        <v>97</v>
      </c>
      <c r="G10" s="8">
        <f>IFERROR(VLOOKUP(F10,PositivityGrid,2,FALSE),0)</f>
        <v>1</v>
      </c>
    </row>
    <row r="11" spans="1:18" ht="30" customHeight="1" x14ac:dyDescent="0.2">
      <c r="B11" s="142" t="s">
        <v>61</v>
      </c>
      <c r="C11" s="143"/>
      <c r="D11" s="143"/>
      <c r="E11" s="143"/>
      <c r="F11" s="63" t="s">
        <v>98</v>
      </c>
      <c r="G11" s="8">
        <f>IFERROR(VLOOKUP(F11,PositivityGrid,2,FALSE),0)</f>
        <v>2</v>
      </c>
    </row>
    <row r="12" spans="1:18" ht="30" customHeight="1" x14ac:dyDescent="0.2">
      <c r="B12" s="142" t="s">
        <v>62</v>
      </c>
      <c r="C12" s="143"/>
      <c r="D12" s="143"/>
      <c r="E12" s="143"/>
      <c r="F12" s="63" t="s">
        <v>98</v>
      </c>
      <c r="G12" s="8">
        <f>IFERROR(VLOOKUP(F12,PositivityGrid,2,FALSE),0)</f>
        <v>2</v>
      </c>
    </row>
    <row r="13" spans="1:18" ht="30" customHeight="1" x14ac:dyDescent="0.2">
      <c r="B13" s="155" t="s">
        <v>63</v>
      </c>
      <c r="C13" s="156"/>
      <c r="D13" s="156"/>
      <c r="E13" s="156"/>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46" t="s">
        <v>64</v>
      </c>
      <c r="C15" s="147"/>
      <c r="D15" s="147"/>
      <c r="E15" s="147"/>
      <c r="F15" s="148"/>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1" t="s">
        <v>69</v>
      </c>
      <c r="C17" s="152"/>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53"/>
      <c r="C18" s="154"/>
      <c r="D18" s="41" t="str">
        <f>"Score: "&amp;G17</f>
        <v>Score: 2</v>
      </c>
      <c r="E18" s="41" t="str">
        <f t="shared" ref="E18:F18" si="0">"Score: "&amp;H17</f>
        <v>Score: 2</v>
      </c>
      <c r="F18" s="42" t="str">
        <f t="shared" si="0"/>
        <v>Score: 2</v>
      </c>
      <c r="J18" s="21"/>
    </row>
    <row r="19" spans="2:10" ht="30" customHeight="1" x14ac:dyDescent="0.25">
      <c r="B19" s="151" t="s">
        <v>70</v>
      </c>
      <c r="C19" s="152"/>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3"/>
      <c r="C20" s="154"/>
      <c r="D20" s="41" t="str">
        <f>"Score: "&amp;G19</f>
        <v>Score: 2</v>
      </c>
      <c r="E20" s="41" t="str">
        <f t="shared" ref="E20" si="2">"Score: "&amp;H19</f>
        <v>Score: 2</v>
      </c>
      <c r="F20" s="42" t="str">
        <f t="shared" ref="F20" si="3">"Score: "&amp;I19</f>
        <v>Score: 2</v>
      </c>
      <c r="J20" s="21"/>
    </row>
    <row r="21" spans="2:10" ht="30" customHeight="1" x14ac:dyDescent="0.25">
      <c r="B21" s="151" t="s">
        <v>71</v>
      </c>
      <c r="C21" s="152"/>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3"/>
      <c r="C22" s="154"/>
      <c r="D22" s="41" t="str">
        <f>"Score: "&amp;G21</f>
        <v>Score: 2</v>
      </c>
      <c r="E22" s="41" t="str">
        <f t="shared" ref="E22" si="4">"Score: "&amp;H21</f>
        <v>Score: 2</v>
      </c>
      <c r="F22" s="42" t="str">
        <f t="shared" ref="F22" si="5">"Score: "&amp;I21</f>
        <v>Score: 2</v>
      </c>
      <c r="J22" s="21"/>
    </row>
    <row r="23" spans="2:10" ht="30" customHeight="1" x14ac:dyDescent="0.25">
      <c r="B23" s="151" t="s">
        <v>72</v>
      </c>
      <c r="C23" s="152"/>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53"/>
      <c r="C24" s="154"/>
      <c r="D24" s="41" t="str">
        <f>"Score: "&amp;G23</f>
        <v>Score: 2</v>
      </c>
      <c r="E24" s="41" t="str">
        <f t="shared" ref="E24" si="6">"Score: "&amp;H23</f>
        <v>Score: 2</v>
      </c>
      <c r="F24" s="42" t="str">
        <f t="shared" ref="F24" si="7">"Score: "&amp;I23</f>
        <v>Score: 2</v>
      </c>
      <c r="J24" s="21"/>
    </row>
    <row r="25" spans="2:10" ht="30" customHeight="1" x14ac:dyDescent="0.25">
      <c r="B25" s="151" t="s">
        <v>73</v>
      </c>
      <c r="C25" s="152"/>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3"/>
      <c r="C26" s="154"/>
      <c r="D26" s="41" t="str">
        <f>"Score: "&amp;G25</f>
        <v>Score: 2</v>
      </c>
      <c r="E26" s="41" t="str">
        <f t="shared" ref="E26" si="8">"Score: "&amp;H25</f>
        <v>Score: 2</v>
      </c>
      <c r="F26" s="42" t="str">
        <f t="shared" ref="F26" si="9">"Score: "&amp;I25</f>
        <v>Score: 2</v>
      </c>
      <c r="J26" s="21"/>
    </row>
    <row r="27" spans="2:10" ht="30" customHeight="1" x14ac:dyDescent="0.25">
      <c r="B27" s="151" t="s">
        <v>74</v>
      </c>
      <c r="C27" s="152"/>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3"/>
      <c r="C28" s="154"/>
      <c r="D28" s="41" t="str">
        <f>"Score: "&amp;G27</f>
        <v>Score: 2</v>
      </c>
      <c r="E28" s="41" t="str">
        <f t="shared" ref="E28" si="10">"Score: "&amp;H27</f>
        <v>Score: 2</v>
      </c>
      <c r="F28" s="42" t="str">
        <f t="shared" ref="F28" si="11">"Score: "&amp;I27</f>
        <v>Score: 2</v>
      </c>
      <c r="J28" s="21"/>
    </row>
    <row r="29" spans="2:10" ht="30" customHeight="1" x14ac:dyDescent="0.25">
      <c r="B29" s="151" t="s">
        <v>75</v>
      </c>
      <c r="C29" s="152"/>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53"/>
      <c r="C30" s="154"/>
      <c r="D30" s="41" t="str">
        <f>"Score: "&amp;G29</f>
        <v>Score: 2</v>
      </c>
      <c r="E30" s="41" t="str">
        <f t="shared" ref="E30" si="12">"Score: "&amp;H29</f>
        <v>Score: 2</v>
      </c>
      <c r="F30" s="42" t="str">
        <f t="shared" ref="F30" si="13">"Score: "&amp;I29</f>
        <v>Score: 2</v>
      </c>
      <c r="J30" s="21"/>
    </row>
    <row r="31" spans="2:10" ht="30" customHeight="1" x14ac:dyDescent="0.25">
      <c r="B31" s="151" t="s">
        <v>76</v>
      </c>
      <c r="C31" s="152"/>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25">
      <c r="B32" s="153"/>
      <c r="C32" s="154"/>
      <c r="D32" s="41" t="str">
        <f>"Score: "&amp;G31</f>
        <v>Score: 2</v>
      </c>
      <c r="E32" s="41" t="str">
        <f t="shared" ref="E32" si="14">"Score: "&amp;H31</f>
        <v>Score: 2</v>
      </c>
      <c r="F32" s="42" t="str">
        <f t="shared" ref="F32" si="15">"Score: "&amp;I31</f>
        <v>Score: 2</v>
      </c>
      <c r="J32" s="21"/>
    </row>
    <row r="33" spans="2:11" ht="30" customHeight="1" x14ac:dyDescent="0.25">
      <c r="B33" s="151" t="s">
        <v>77</v>
      </c>
      <c r="C33" s="152"/>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3"/>
      <c r="C34" s="154"/>
      <c r="D34" s="41" t="str">
        <f>"Score: "&amp;G33</f>
        <v>Score: 2</v>
      </c>
      <c r="E34" s="41" t="str">
        <f t="shared" ref="E34" si="16">"Score: "&amp;H33</f>
        <v>Score: 2</v>
      </c>
      <c r="F34" s="42" t="str">
        <f t="shared" ref="F34" si="17">"Score: "&amp;I33</f>
        <v>Score: 2</v>
      </c>
      <c r="J34" s="21"/>
    </row>
    <row r="35" spans="2:11" ht="15" x14ac:dyDescent="0.25">
      <c r="G35" s="21">
        <f>SUM(G17:G34)</f>
        <v>18</v>
      </c>
      <c r="H35" s="21">
        <f>SUM(H17:H34)</f>
        <v>18</v>
      </c>
      <c r="I35" s="21">
        <f>SUM(I17:I34)</f>
        <v>18</v>
      </c>
      <c r="J35" s="21">
        <f>SUM(J17:J34)</f>
        <v>54</v>
      </c>
      <c r="K35" s="21" t="s">
        <v>78</v>
      </c>
    </row>
    <row r="37" spans="2:11" x14ac:dyDescent="0.2">
      <c r="I37" s="157" t="s">
        <v>58</v>
      </c>
      <c r="J37" s="158"/>
      <c r="K37" s="25">
        <f>J35+G9</f>
        <v>61</v>
      </c>
    </row>
    <row r="38" spans="2:11" x14ac:dyDescent="0.2">
      <c r="I38" s="8" t="s">
        <v>59</v>
      </c>
      <c r="K38" s="8">
        <f>ROUND(K37/13.2,1)</f>
        <v>4.5999999999999996</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18" activePane="bottomLeft" state="frozen"/>
      <selection activeCell="B5" sqref="B5"/>
      <selection pane="bottomLeft" activeCell="D44" sqref="D44"/>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3" t="s">
        <v>79</v>
      </c>
      <c r="C8" s="173"/>
      <c r="D8" s="7" t="s">
        <v>25</v>
      </c>
    </row>
    <row r="9" spans="2:18" s="9" customFormat="1" ht="8.25" x14ac:dyDescent="0.15">
      <c r="B9" s="174"/>
      <c r="C9" s="174"/>
      <c r="D9" s="13"/>
      <c r="E9" s="10"/>
      <c r="F9" s="10"/>
      <c r="G9" s="10"/>
      <c r="H9" s="10"/>
      <c r="I9" s="10"/>
      <c r="J9" s="10"/>
    </row>
    <row r="10" spans="2:18" ht="15" x14ac:dyDescent="0.25">
      <c r="B10" s="175" t="s">
        <v>80</v>
      </c>
      <c r="C10" s="176"/>
      <c r="D10" s="177"/>
      <c r="E10" s="21">
        <f>SUBTOTAL(9,E11:E15)</f>
        <v>0</v>
      </c>
    </row>
    <row r="11" spans="2:18" ht="30" customHeight="1" x14ac:dyDescent="0.2">
      <c r="B11" s="171" t="s">
        <v>81</v>
      </c>
      <c r="C11" s="172"/>
      <c r="D11" s="68" t="s">
        <v>102</v>
      </c>
      <c r="E11" s="8">
        <f>IF($D11="YES",0,2)</f>
        <v>0</v>
      </c>
    </row>
    <row r="12" spans="2:18" ht="30" customHeight="1" x14ac:dyDescent="0.2">
      <c r="B12" s="168" t="s">
        <v>82</v>
      </c>
      <c r="C12" s="26" t="s">
        <v>83</v>
      </c>
      <c r="D12" s="65" t="s">
        <v>102</v>
      </c>
      <c r="E12" s="8">
        <f t="shared" ref="E12:E15" si="0">IF($D12="YES",0,2)</f>
        <v>0</v>
      </c>
      <c r="P12" s="4"/>
      <c r="Q12" s="4"/>
      <c r="R12" s="4"/>
    </row>
    <row r="13" spans="2:18" ht="30" customHeight="1" x14ac:dyDescent="0.2">
      <c r="B13" s="169"/>
      <c r="C13" s="27" t="s">
        <v>84</v>
      </c>
      <c r="D13" s="66" t="s">
        <v>102</v>
      </c>
      <c r="E13" s="8">
        <f t="shared" si="0"/>
        <v>0</v>
      </c>
      <c r="P13" s="4"/>
      <c r="Q13" s="4"/>
      <c r="R13" s="4"/>
    </row>
    <row r="14" spans="2:18" ht="30" customHeight="1" x14ac:dyDescent="0.2">
      <c r="B14" s="169"/>
      <c r="C14" s="27" t="s">
        <v>85</v>
      </c>
      <c r="D14" s="66" t="s">
        <v>102</v>
      </c>
      <c r="E14" s="8">
        <f t="shared" si="0"/>
        <v>0</v>
      </c>
    </row>
    <row r="15" spans="2:18" ht="30" customHeight="1" x14ac:dyDescent="0.2">
      <c r="B15" s="170"/>
      <c r="C15" s="15" t="s">
        <v>86</v>
      </c>
      <c r="D15" s="67" t="s">
        <v>102</v>
      </c>
      <c r="E15" s="8">
        <f t="shared" si="0"/>
        <v>0</v>
      </c>
    </row>
    <row r="16" spans="2:18" x14ac:dyDescent="0.2">
      <c r="B16" s="159" t="s">
        <v>109</v>
      </c>
      <c r="C16" s="160"/>
      <c r="D16" s="161"/>
    </row>
    <row r="17" spans="2:10" ht="15" customHeight="1" x14ac:dyDescent="0.2">
      <c r="B17" s="162" t="s">
        <v>120</v>
      </c>
      <c r="C17" s="163"/>
      <c r="D17" s="164"/>
    </row>
    <row r="18" spans="2:10" x14ac:dyDescent="0.2">
      <c r="B18" s="162"/>
      <c r="C18" s="163"/>
      <c r="D18" s="164"/>
    </row>
    <row r="19" spans="2:10" x14ac:dyDescent="0.2">
      <c r="B19" s="162"/>
      <c r="C19" s="163"/>
      <c r="D19" s="164"/>
    </row>
    <row r="20" spans="2:10" x14ac:dyDescent="0.2">
      <c r="B20" s="162"/>
      <c r="C20" s="163"/>
      <c r="D20" s="164"/>
    </row>
    <row r="21" spans="2:10" x14ac:dyDescent="0.2">
      <c r="B21" s="162"/>
      <c r="C21" s="163"/>
      <c r="D21" s="164"/>
    </row>
    <row r="22" spans="2:10" x14ac:dyDescent="0.2">
      <c r="B22" s="165"/>
      <c r="C22" s="166"/>
      <c r="D22" s="167"/>
    </row>
    <row r="23" spans="2:10" ht="15.75" customHeight="1" x14ac:dyDescent="0.2">
      <c r="B23" s="183"/>
      <c r="C23" s="183"/>
      <c r="D23" s="183"/>
    </row>
    <row r="24" spans="2:10" ht="30" customHeight="1" x14ac:dyDescent="0.25">
      <c r="B24" s="181"/>
      <c r="C24" s="182"/>
      <c r="D24" s="16" t="s">
        <v>37</v>
      </c>
      <c r="E24" s="21">
        <f>SUBTOTAL(9,E25:E26)</f>
        <v>0</v>
      </c>
    </row>
    <row r="25" spans="2:10" ht="30" customHeight="1" x14ac:dyDescent="0.2">
      <c r="B25" s="171" t="s">
        <v>87</v>
      </c>
      <c r="C25" s="172"/>
      <c r="D25" s="68" t="s">
        <v>104</v>
      </c>
      <c r="E25" s="8">
        <f>IFERROR(VLOOKUP(D25,ExtentGrid,2,FALSE),0)/2</f>
        <v>0</v>
      </c>
    </row>
    <row r="26" spans="2:10" ht="30" customHeight="1" x14ac:dyDescent="0.2">
      <c r="B26" s="179" t="s">
        <v>88</v>
      </c>
      <c r="C26" s="180"/>
      <c r="D26" s="64" t="s">
        <v>104</v>
      </c>
      <c r="E26" s="8">
        <f>IFERROR(VLOOKUP(D26,ExtentGrid,2,FALSE),0)/2</f>
        <v>0</v>
      </c>
    </row>
    <row r="27" spans="2:10" s="11" customFormat="1" ht="20.25" x14ac:dyDescent="0.3">
      <c r="B27" s="184"/>
      <c r="C27" s="184"/>
      <c r="D27" s="14"/>
      <c r="E27" s="12"/>
      <c r="F27" s="12"/>
      <c r="G27" s="12"/>
      <c r="H27" s="12"/>
      <c r="I27" s="12"/>
      <c r="J27" s="12"/>
    </row>
    <row r="28" spans="2:10" ht="15" x14ac:dyDescent="0.25">
      <c r="B28" s="175" t="s">
        <v>89</v>
      </c>
      <c r="C28" s="176"/>
      <c r="D28" s="177"/>
      <c r="E28" s="21">
        <f>SUBTOTAL(9,E29:E33)</f>
        <v>6</v>
      </c>
    </row>
    <row r="29" spans="2:10" ht="30" customHeight="1" x14ac:dyDescent="0.2">
      <c r="B29" s="171" t="s">
        <v>90</v>
      </c>
      <c r="C29" s="172"/>
      <c r="D29" s="28" t="s">
        <v>102</v>
      </c>
      <c r="E29" s="8">
        <f t="shared" ref="E29:E33" si="1">IF($D29="YES",0,2)</f>
        <v>0</v>
      </c>
    </row>
    <row r="30" spans="2:10" ht="30" customHeight="1" x14ac:dyDescent="0.2">
      <c r="B30" s="168" t="s">
        <v>82</v>
      </c>
      <c r="C30" s="26" t="s">
        <v>91</v>
      </c>
      <c r="D30" s="65" t="s">
        <v>102</v>
      </c>
      <c r="E30" s="8">
        <f t="shared" si="1"/>
        <v>0</v>
      </c>
      <c r="F30" s="1"/>
      <c r="G30" s="1"/>
      <c r="H30" s="1"/>
    </row>
    <row r="31" spans="2:10" ht="30" customHeight="1" x14ac:dyDescent="0.2">
      <c r="B31" s="171"/>
      <c r="C31" s="27" t="s">
        <v>92</v>
      </c>
      <c r="D31" s="66" t="s">
        <v>103</v>
      </c>
      <c r="E31" s="8">
        <f t="shared" si="1"/>
        <v>2</v>
      </c>
      <c r="F31" s="72"/>
      <c r="G31" s="72"/>
    </row>
    <row r="32" spans="2:10" ht="30" customHeight="1" x14ac:dyDescent="0.2">
      <c r="B32" s="171"/>
      <c r="C32" s="27" t="s">
        <v>93</v>
      </c>
      <c r="D32" s="66" t="s">
        <v>103</v>
      </c>
      <c r="E32" s="8">
        <f t="shared" si="1"/>
        <v>2</v>
      </c>
      <c r="F32" s="72"/>
      <c r="G32" s="72"/>
    </row>
    <row r="33" spans="2:7" ht="30" customHeight="1" x14ac:dyDescent="0.2">
      <c r="B33" s="170"/>
      <c r="C33" s="15" t="s">
        <v>94</v>
      </c>
      <c r="D33" s="67" t="s">
        <v>103</v>
      </c>
      <c r="E33" s="8">
        <f t="shared" si="1"/>
        <v>2</v>
      </c>
    </row>
    <row r="34" spans="2:7" x14ac:dyDescent="0.2">
      <c r="B34" s="159" t="s">
        <v>108</v>
      </c>
      <c r="C34" s="160"/>
      <c r="D34" s="161"/>
    </row>
    <row r="35" spans="2:7" ht="15" customHeight="1" x14ac:dyDescent="0.2">
      <c r="B35" s="162" t="s">
        <v>107</v>
      </c>
      <c r="C35" s="163"/>
      <c r="D35" s="164"/>
    </row>
    <row r="36" spans="2:7" x14ac:dyDescent="0.2">
      <c r="B36" s="162"/>
      <c r="C36" s="163"/>
      <c r="D36" s="164"/>
    </row>
    <row r="37" spans="2:7" x14ac:dyDescent="0.2">
      <c r="B37" s="162"/>
      <c r="C37" s="163"/>
      <c r="D37" s="164"/>
    </row>
    <row r="38" spans="2:7" x14ac:dyDescent="0.2">
      <c r="B38" s="162"/>
      <c r="C38" s="163"/>
      <c r="D38" s="164"/>
    </row>
    <row r="39" spans="2:7" x14ac:dyDescent="0.2">
      <c r="B39" s="162"/>
      <c r="C39" s="163"/>
      <c r="D39" s="164"/>
    </row>
    <row r="40" spans="2:7" x14ac:dyDescent="0.2">
      <c r="B40" s="162"/>
      <c r="C40" s="163"/>
      <c r="D40" s="164"/>
    </row>
    <row r="41" spans="2:7" ht="14.25" customHeight="1" x14ac:dyDescent="0.2">
      <c r="B41" s="165"/>
      <c r="C41" s="166"/>
      <c r="D41" s="167"/>
    </row>
    <row r="42" spans="2:7" ht="30" customHeight="1" x14ac:dyDescent="0.2">
      <c r="B42" s="183"/>
      <c r="C42" s="183"/>
      <c r="D42" s="183"/>
    </row>
    <row r="43" spans="2:7" ht="30" customHeight="1" x14ac:dyDescent="0.25">
      <c r="B43" s="185"/>
      <c r="C43" s="186"/>
      <c r="D43" s="16" t="s">
        <v>37</v>
      </c>
      <c r="E43" s="21">
        <f>SUBTOTAL(9,E44)</f>
        <v>0</v>
      </c>
    </row>
    <row r="44" spans="2:7" ht="30" customHeight="1" x14ac:dyDescent="0.2">
      <c r="B44" s="187" t="s">
        <v>95</v>
      </c>
      <c r="C44" s="188"/>
      <c r="D44" s="64" t="s">
        <v>104</v>
      </c>
      <c r="E44" s="8">
        <f>IFERROR(VLOOKUP(D44,ExtentGrid,2,FALSE),0)</f>
        <v>0</v>
      </c>
    </row>
    <row r="45" spans="2:7" x14ac:dyDescent="0.2">
      <c r="B45" s="70"/>
      <c r="C45" s="70"/>
      <c r="D45" s="70"/>
    </row>
    <row r="46" spans="2:7" x14ac:dyDescent="0.2">
      <c r="B46" s="70"/>
      <c r="C46" s="70"/>
      <c r="D46" s="70"/>
    </row>
    <row r="47" spans="2:7" x14ac:dyDescent="0.2">
      <c r="F47" s="178"/>
      <c r="G47" s="178"/>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Hayley Mozley Kirklees Council </cp:lastModifiedBy>
  <cp:revision/>
  <dcterms:created xsi:type="dcterms:W3CDTF">2016-04-19T12:09:38Z</dcterms:created>
  <dcterms:modified xsi:type="dcterms:W3CDTF">2023-04-12T14:42:56Z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y fmtid="{D5CDD505-2E9C-101B-9397-08002B2CF9AE}" pid="3" name="MSIP_Label_22127eb8-1c2a-4c17-86cc-a5ba0926d1f9_Enabled">
    <vt:lpwstr>true</vt:lpwstr>
  </property>
  <property fmtid="{D5CDD505-2E9C-101B-9397-08002B2CF9AE}" pid="4" name="MSIP_Label_22127eb8-1c2a-4c17-86cc-a5ba0926d1f9_SetDate">
    <vt:lpwstr>2023-04-04T12:33:39Z</vt:lpwstr>
  </property>
  <property fmtid="{D5CDD505-2E9C-101B-9397-08002B2CF9AE}" pid="5" name="MSIP_Label_22127eb8-1c2a-4c17-86cc-a5ba0926d1f9_Method">
    <vt:lpwstr>Standard</vt:lpwstr>
  </property>
  <property fmtid="{D5CDD505-2E9C-101B-9397-08002B2CF9AE}" pid="6" name="MSIP_Label_22127eb8-1c2a-4c17-86cc-a5ba0926d1f9_Name">
    <vt:lpwstr>22127eb8-1c2a-4c17-86cc-a5ba0926d1f9</vt:lpwstr>
  </property>
  <property fmtid="{D5CDD505-2E9C-101B-9397-08002B2CF9AE}" pid="7" name="MSIP_Label_22127eb8-1c2a-4c17-86cc-a5ba0926d1f9_SiteId">
    <vt:lpwstr>61d0734f-7fce-4063-b638-09ac5ad5a43f</vt:lpwstr>
  </property>
  <property fmtid="{D5CDD505-2E9C-101B-9397-08002B2CF9AE}" pid="8" name="MSIP_Label_22127eb8-1c2a-4c17-86cc-a5ba0926d1f9_ContentBits">
    <vt:lpwstr>0</vt:lpwstr>
  </property>
</Properties>
</file>