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C:\Users\JonDavis\Desktop\"/>
    </mc:Choice>
  </mc:AlternateContent>
  <xr:revisionPtr revIDLastSave="0" documentId="13_ncr:1_{6DB493ED-BA7C-4B09-B293-734F18FC4AC5}" xr6:coauthVersionLast="45" xr6:coauthVersionMax="45" xr10:uidLastSave="{00000000-0000-0000-0000-000000000000}"/>
  <bookViews>
    <workbookView xWindow="-120" yWindow="-120" windowWidth="29040" windowHeight="15840" activeTab="3"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9"/>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5" l="1"/>
  <c r="E32" i="5"/>
  <c r="E31" i="5"/>
  <c r="E30" i="5"/>
  <c r="E29" i="5"/>
  <c r="E26" i="5"/>
  <c r="E25" i="5"/>
  <c r="E12" i="5"/>
  <c r="E13" i="5"/>
  <c r="E14" i="5"/>
  <c r="E15" i="5"/>
  <c r="E11" i="5"/>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10" i="5" l="1"/>
  <c r="H30" i="2" s="1"/>
  <c r="E28" i="5"/>
  <c r="H31" i="2" s="1"/>
  <c r="I31" i="2" s="1"/>
  <c r="E24" i="5"/>
  <c r="G30" i="2" s="1"/>
  <c r="G9" i="8"/>
  <c r="F41" i="4"/>
  <c r="F42" i="4" s="1"/>
  <c r="E30" i="2" s="1"/>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<sst xmlns="http://schemas.openxmlformats.org/spreadsheetml/2006/main" count="227" uniqueCount="119">
  <si>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</si>
  <si>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</si>
  <si>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</si>
  <si>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</si>
  <si>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Directorate:</t>
  </si>
  <si>
    <t>Senior Officer responsible for policy/service:</t>
  </si>
  <si>
    <t>Service:</t>
  </si>
  <si>
    <t>Lead Officer responsible for EIA:</t>
  </si>
  <si>
    <t>Specific Service Area/Policy:</t>
  </si>
  <si>
    <t>Date of EIA (Stage 1):</t>
  </si>
  <si>
    <t>Brief outline of proposal and the overall aims/purpose of making this change:</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</si>
  <si>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</si>
  <si>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</si>
  <si>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</si>
  <si>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</si>
  <si>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</si>
  <si>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</si>
  <si>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</si>
  <si>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</si>
  <si>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</si>
  <si>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</si>
  <si>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</si>
  <si>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</si>
  <si>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</si>
  <si>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</si>
  <si>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</si>
  <si>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</si>
  <si>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</si>
  <si>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</si>
  <si>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</si>
  <si>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</si>
  <si>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</si>
  <si>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</si>
  <si>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</si>
  <si>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</si>
  <si>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</si>
  <si>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</si>
  <si>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</si>
  <si>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</si>
  <si>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</si>
  <si>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</si>
  <si>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</si>
  <si>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</si>
  <si>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</si>
  <si>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</si>
  <si>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</si>
  <si>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</si>
  <si>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</si>
  <si>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</si>
  <si>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</si>
  <si>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</si>
  <si>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</si>
  <si>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</si>
  <si>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</si>
  <si>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</si>
  <si>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</si>
  <si>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</si>
  <si>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</si>
  <si>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</si>
  <si>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</si>
  <si>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</si>
  <si>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</si>
  <si>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</si>
  <si>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</si>
  <si>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</si>
  <si>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</si>
  <si>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</si>
  <si>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</si>
  <si>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</si>
  <si>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</si>
  <si>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</si>
  <si>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</si>
  <si>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</si>
  <si>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</si>
  <si>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</si>
  <si>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</si>
  <si>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</si>
  <si>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</si>
  <si>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</si>
  <si>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</si>
  <si>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</si>
  <si>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</si>
  <si>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</si>
  <si>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</si>
  <si>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</si>
  <si>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</si>
  <si>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</si>
  <si>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outlined on the different groups of people?</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</si>
  <si>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</si>
  <si>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</si>
  <si>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</si>
  <si>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</si>
  <si>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</si>
  <si>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</si>
  <si>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</si>
  <si>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To what extent do you feel you are able to mitigate any potential negative impact of your proposal on the environmtenal issues identified?</t>
  </si>
  <si>
    <t>Very Positive</t>
  </si>
  <si>
    <t>Positive</t>
  </si>
  <si>
    <t>Neutral</t>
  </si>
  <si>
    <t>Negative</t>
  </si>
  <si>
    <t>Very negative</t>
  </si>
  <si>
    <t>Not known</t>
  </si>
  <si>
    <t>Yes</t>
  </si>
  <si>
    <t>No</t>
  </si>
  <si>
    <t>FULLY</t>
  </si>
  <si>
    <t>TO SOME EXTENT</t>
  </si>
  <si>
    <t>NOT AT ALL</t>
  </si>
  <si>
    <t>Please list your environmental evidence/intelligence here [you can include hyperlinks to files/research/websites]: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</si>
  <si>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</si>
  <si>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 xml:space="preserve">Julie Redfearn </t>
  </si>
  <si>
    <t>YES</t>
  </si>
  <si>
    <t>NO</t>
  </si>
  <si>
    <t xml:space="preserve">Adults </t>
  </si>
  <si>
    <t xml:space="preserve">Kirklees Libraries </t>
  </si>
  <si>
    <t>Jon Davis</t>
  </si>
  <si>
    <t>Safe Borrowing</t>
  </si>
  <si>
    <t>Ordinary library services are currently unavailable under government restrictions due to Coronavirus.  Since our libraries were closed on March 21st, 2020, our digital events have expanded exponentially, and our digital resources have been heavily promoted.  Uptake of our digital services has seen a significant increase.   Government directed relaxation of restrictions means we can re-launch library services in a controlled manner - we are planning for how we start to reopen our libraries starting with a self-selected book offer aligning with social distancing rules. 
Aims and Objectives 
Kirklees Libraries needs new service delivery options for where we need to live as safely as possible alongside COVID19. This service offer will provide choice to customers in how they access our services where they do not have access to digital or where they want to choose a physical book or books. These could be service offers that need to be in place for some time and reflect that some customers may be nervous of a full return of our normal library activities. As a service we also want to build up staff confidence in our approaches and this service offer will serve as our starting point for our first reopening of library buildings to the borrowing public. We will not be looking to open all libraries at once and we will take a phased approach. 
A safe borrowing service was considered at six locations initially, now extended to a further eleven locations as suitable safety precautions and staffing are put in place. Seventeen libraries are now offering safe borrowing.                                                                                                                                                                                  General Principles:
The service is primarily for those customers who are unable to access online resources, information and services at home.   
During this CV-19 period, library closures may cause social isolation and anxiety, and limit access to reading resources vital to some customer's wellbeing. 
The service will be open to the general public. 
To maintain social distancing requirements, customer numbers will be limited, dependant on staffing, space and layout of libraries, in order to maintain safe distancing. Customers will be asked to maintain hand-hygiene by sanitising as they enter and will also be asked to complete NHS Test &amp; Trace forms on entry.
Customers will have limited time (15 minutes) in which to choose their books/lending items and will not be permitted to remain in the library for any longer than that. 
Staff will monitor time spent by customers in the library and any queues which may form outside.
Returned books will be collected in receptacles provided and discharged by staff after a 72-hour quarantine period. Books will be issued by customers using the self-issue machines, making minimal contact. The machines will be wiped-down/disinfected regularly and cleaning wipes and hand-sanitiser will be available for customers to use at the machines.</t>
  </si>
  <si>
    <t xml:space="preserve">By extending our offer to as many libraries as possible, we have made it possible for Kirklees residents to access library services in their own localities, with a minimum of unnecessary travel, congestion and pollution.                                                                              Library staff are timetabled to work, where possible, in the library nearest their home, reducing commuting distances to and from work.                                                                                                                                                                                        Where safe borrowing is not possible at some locations, an alternative, contactless 'Ring &amp; Read' offer has been made available - as a result all Kirklees libraries are able to offer services locally.
</t>
  </si>
  <si>
    <t>Positive feedback from employees keen to begin offering the service.                                                                                                                                                                                                                                                                                                                                    Pre-COVID statistics indicate that the libraries chosen for the pilot, (Cleckheaton, Holmfirth, Kirkburton, LIndley, Mirfield and Shepley,) have particularly high book issues relative to footfall, suggesting that these locations are popular with 'traditional' library users, whose primary purpose for visiting a library is access to books, rather than other service offers. Extending this offer to other locations raches the widest audience possible.                                                                                                                                                                                                            Existing user statistics suggest that the reading offer at libraries is particularly popular with the elderly.                                                                                                                                                                                                                                                        All libraries carry stock of unabridged talking books and Large-Print titles, which can be difficult for the visually-impaired to obtain elsewhere.                                                                                                                                                                                                                                                                   Libraries carry titles in other languages/dual-languages, which are popular with readers from minority ethnic cultures, refugees and assylum-seekers and are also dificult to obtain elsewhere.                                                                                                                                                       Library services are free; pre-COVID statistics and surveys suggest that socially- and economically-isolated customers find access to lending items through public libraries a real lifeline.                                                                                                                                                                                                        Experience and knowledge gained from the pilot libraries has been used to inform further rollout of the scheme to other libraries.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</si>
</sst>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1">
    <xf numFmtId="0" fontId="0" fillId="0" borderId="0"/>
  </cellStyleXfs>
  <cellXfs count="191">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Fill="1" applyBorder="1" applyAlignment="1">
      <alignment vertical="center" wrapText="1"/>
    </xf>
    <xf numFmtId="0" fontId="12" fillId="4" borderId="0" xfId="0" applyFont="1" applyFill="1"/>
    <xf numFmtId="0" fontId="10" fillId="4" borderId="0" xfId="0" applyFont="1" applyFill="1"/>
    <xf numFmtId="0" fontId="10" fillId="3" borderId="0" xfId="0" applyFont="1" applyFill="1" applyBorder="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18" fillId="0" borderId="0" xfId="0" applyFont="1" applyBorder="1"/>
    <xf numFmtId="0" fontId="21" fillId="0" borderId="0" xfId="0" applyFont="1" applyBorder="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Border="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3" fillId="0" borderId="0" xfId="0" applyFont="1" applyBorder="1"/>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Border="1" applyAlignment="1">
      <alignment horizontal="center" vertical="center" wrapText="1"/>
    </xf>
    <xf numFmtId="0" fontId="15" fillId="0" borderId="0" xfId="0" applyFont="1" applyBorder="1"/>
    <xf numFmtId="0" fontId="23" fillId="0" borderId="0" xfId="0" applyFont="1" applyBorder="1" applyAlignment="1">
      <alignment horizontal="center"/>
    </xf>
    <xf numFmtId="0" fontId="6"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Border="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Border="1"/>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4" fillId="2" borderId="15" xfId="0" applyFont="1" applyFill="1" applyBorder="1" applyAlignment="1" applyProtection="1">
      <alignment horizontal="center" vertical="center" wrapText="1"/>
    </xf>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13" fillId="3" borderId="5" xfId="0" applyFont="1" applyFill="1" applyBorder="1" applyAlignment="1">
      <alignment horizontal="left"/>
    </xf>
    <xf numFmtId="0" fontId="13" fillId="3" borderId="6" xfId="0" applyFont="1" applyFill="1" applyBorder="1" applyAlignment="1">
      <alignment horizontal="left"/>
    </xf>
    <xf numFmtId="0" fontId="13" fillId="3" borderId="7" xfId="0" applyFont="1" applyFill="1" applyBorder="1" applyAlignment="1">
      <alignment horizontal="left"/>
    </xf>
    <xf numFmtId="0" fontId="2" fillId="0" borderId="7" xfId="0" applyFont="1" applyBorder="1" applyAlignment="1">
      <alignment horizontal="left" vertical="top"/>
    </xf>
    <xf numFmtId="0" fontId="2" fillId="0" borderId="0" xfId="0" applyFont="1" applyBorder="1" applyAlignment="1">
      <alignment horizontal="left" vertical="top"/>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11" fillId="3" borderId="2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17" fontId="2" fillId="0" borderId="9" xfId="0" applyNumberFormat="1" applyFont="1" applyBorder="1" applyAlignment="1">
      <alignment horizontal="left" vertical="top"/>
    </xf>
    <xf numFmtId="0" fontId="2" fillId="0" borderId="10" xfId="0" applyFont="1" applyBorder="1" applyAlignment="1">
      <alignment horizontal="left" vertical="top"/>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3" fillId="0" borderId="0" xfId="0" applyFont="1" applyBorder="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2" fillId="0" borderId="0" xfId="0" applyFont="1" applyBorder="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 fillId="0" borderId="35" xfId="0" applyFont="1" applyBorder="1" applyAlignment="1"/>
    <xf numFmtId="0" fontId="1" fillId="0" borderId="36" xfId="0" applyFont="1" applyBorder="1" applyAlignment="1"/>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2" fillId="0" borderId="7"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Border="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15" fillId="0" borderId="1" xfId="0" applyFont="1" applyBorder="1" applyAlignment="1">
      <alignment horizontal="center"/>
    </xf>
    <xf numFmtId="0" fontId="15" fillId="0" borderId="2" xfId="0" applyFont="1" applyBorder="1" applyAlignment="1">
      <alignment horizont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0" xfId="0" applyFont="1" applyAlignment="1">
      <alignment horizontal="center"/>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2" fillId="0" borderId="0" xfId="0" applyFont="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2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7" xfId="0" applyFont="1" applyBorder="1" applyAlignment="1">
      <alignment horizontal="left" vertical="center" wrapText="1"/>
    </xf>
    <xf numFmtId="0" fontId="11" fillId="3" borderId="0" xfId="0" applyFont="1" applyFill="1" applyBorder="1" applyAlignment="1">
      <alignment horizontal="left" vertical="center" wrapText="1"/>
    </xf>
    <xf numFmtId="0" fontId="19" fillId="0" borderId="0" xfId="0" applyFont="1" applyBorder="1" applyAlignment="1">
      <alignment horizontal="left" vertical="center" wrapText="1"/>
    </xf>
  </cellXfs>
  <cellStyles count="1">
    <cellStyle name="Normal" xfId="0" builtinId="0"/>
  </cellStyles>
  <dxfs count="81">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1778000</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zoomScaleNormal="100" zoomScaleSheetLayoutView="130" workbookViewId="0">
      <pane ySplit="7" topLeftCell="A8" activePane="bottomLeft" state="frozen"/>
      <selection pane="bottomLeft" activeCell="Q17" sqref="Q17"/>
    </sheetView>
  </sheetViews>
  <sheetFormatPr defaultColWidth="9.140625" defaultRowHeight="14.25" x14ac:dyDescent="0.2"/>
  <cols>
    <col min="1" max="1" width="2.7109375" style="1" customWidth="1"/>
    <col min="2" max="3" width="10.28515625" style="1" customWidth="1"/>
    <col min="4" max="4" width="11.7109375" style="1" customWidth="1"/>
    <col min="5" max="6" width="9.5703125" style="1" customWidth="1"/>
    <col min="7" max="7" width="11.5703125" style="1" customWidth="1"/>
    <col min="8" max="8" width="11" style="1" customWidth="1"/>
    <col min="9" max="9" width="9.140625" style="1"/>
    <col min="10" max="10" width="18.5703125" style="1" customWidth="1"/>
    <col min="11" max="12" width="9.140625" style="1" hidden="1" customWidth="1"/>
    <col min="13" max="16384" width="9.140625" style="1"/>
  </cols>
  <sheetData>
    <row r="8" spans="2:11" ht="20.25" x14ac:dyDescent="0.3">
      <c r="B8" s="5" t="s">
        <v>0</v>
      </c>
      <c r="C8" s="6"/>
      <c r="D8" s="6"/>
      <c r="E8" s="6"/>
      <c r="F8" s="6"/>
      <c r="G8" s="6"/>
      <c r="H8" s="6"/>
      <c r="I8" s="6"/>
      <c r="J8" s="6"/>
    </row>
    <row r="9" spans="2:11" s="2" customFormat="1" ht="154.5" hidden="1" customHeight="1" x14ac:dyDescent="0.2">
      <c r="B9" s="75" t="s">
        <v>1</v>
      </c>
      <c r="C9" s="75"/>
      <c r="D9" s="75"/>
      <c r="E9" s="75"/>
      <c r="F9" s="75"/>
      <c r="G9" s="75"/>
      <c r="H9" s="75"/>
      <c r="I9" s="75"/>
      <c r="J9" s="75"/>
    </row>
    <row r="11" spans="2:11" ht="18" x14ac:dyDescent="0.25">
      <c r="B11" s="22" t="s">
        <v>2</v>
      </c>
    </row>
    <row r="12" spans="2:11" s="9" customFormat="1" ht="8.25" x14ac:dyDescent="0.15"/>
    <row r="13" spans="2:11" ht="15" x14ac:dyDescent="0.25">
      <c r="B13" s="80" t="s">
        <v>3</v>
      </c>
      <c r="C13" s="81"/>
      <c r="D13" s="81"/>
      <c r="E13" s="81"/>
      <c r="F13" s="81"/>
      <c r="G13" s="81"/>
      <c r="H13" s="81"/>
      <c r="I13" s="81"/>
      <c r="J13" s="82"/>
    </row>
    <row r="14" spans="2:11" ht="30.75" customHeight="1" x14ac:dyDescent="0.2">
      <c r="B14" s="84" t="s">
        <v>115</v>
      </c>
      <c r="C14" s="84"/>
      <c r="D14" s="84"/>
      <c r="E14" s="84"/>
      <c r="F14" s="84"/>
      <c r="G14" s="84"/>
      <c r="H14" s="84"/>
      <c r="I14" s="84"/>
      <c r="J14" s="84"/>
      <c r="K14" s="70"/>
    </row>
    <row r="15" spans="2:11" ht="15" x14ac:dyDescent="0.25">
      <c r="B15" s="80" t="s">
        <v>4</v>
      </c>
      <c r="C15" s="81"/>
      <c r="D15" s="81"/>
      <c r="E15" s="81" t="s">
        <v>5</v>
      </c>
      <c r="F15" s="81"/>
      <c r="G15" s="81"/>
      <c r="H15" s="81"/>
      <c r="I15" s="81"/>
      <c r="J15" s="82"/>
    </row>
    <row r="16" spans="2:11" ht="30.75" customHeight="1" x14ac:dyDescent="0.2">
      <c r="B16" s="78" t="s">
        <v>112</v>
      </c>
      <c r="C16" s="79"/>
      <c r="D16" s="79"/>
      <c r="E16" s="79" t="s">
        <v>109</v>
      </c>
      <c r="F16" s="79"/>
      <c r="G16" s="79"/>
      <c r="H16" s="79"/>
      <c r="I16" s="79"/>
      <c r="J16" s="83"/>
    </row>
    <row r="17" spans="1:10" ht="15" x14ac:dyDescent="0.25">
      <c r="B17" s="80" t="s">
        <v>6</v>
      </c>
      <c r="C17" s="81"/>
      <c r="D17" s="81"/>
      <c r="E17" s="81" t="s">
        <v>7</v>
      </c>
      <c r="F17" s="81"/>
      <c r="G17" s="81"/>
      <c r="H17" s="81"/>
      <c r="I17" s="81"/>
      <c r="J17" s="82"/>
    </row>
    <row r="18" spans="1:10" ht="24.75" customHeight="1" x14ac:dyDescent="0.2">
      <c r="B18" s="78" t="s">
        <v>113</v>
      </c>
      <c r="C18" s="79"/>
      <c r="D18" s="79"/>
      <c r="E18" s="79" t="s">
        <v>114</v>
      </c>
      <c r="F18" s="79"/>
      <c r="G18" s="79"/>
      <c r="H18" s="79"/>
      <c r="I18" s="79"/>
      <c r="J18" s="83"/>
    </row>
    <row r="19" spans="1:10" ht="15" x14ac:dyDescent="0.25">
      <c r="B19" s="80" t="s">
        <v>8</v>
      </c>
      <c r="C19" s="81"/>
      <c r="D19" s="81"/>
      <c r="E19" s="81" t="s">
        <v>9</v>
      </c>
      <c r="F19" s="81"/>
      <c r="G19" s="81"/>
      <c r="H19" s="81"/>
      <c r="I19" s="81"/>
      <c r="J19" s="82"/>
    </row>
    <row r="20" spans="1:10" ht="25.5" customHeight="1" x14ac:dyDescent="0.2">
      <c r="B20" s="76"/>
      <c r="C20" s="77"/>
      <c r="D20" s="77"/>
      <c r="E20" s="91">
        <v>44076</v>
      </c>
      <c r="F20" s="77"/>
      <c r="G20" s="77"/>
      <c r="H20" s="77"/>
      <c r="I20" s="77"/>
      <c r="J20" s="92"/>
    </row>
    <row r="21" spans="1:10" ht="25.5" customHeight="1" x14ac:dyDescent="0.25">
      <c r="B21" s="102" t="s">
        <v>10</v>
      </c>
      <c r="C21" s="103"/>
      <c r="D21" s="103"/>
      <c r="E21" s="103"/>
      <c r="F21" s="103"/>
      <c r="G21" s="103"/>
      <c r="H21" s="103"/>
      <c r="I21" s="103"/>
      <c r="J21" s="104"/>
    </row>
    <row r="22" spans="1:10" ht="25.5" customHeight="1" x14ac:dyDescent="0.2">
      <c r="B22" s="106" t="s">
        <v>116</v>
      </c>
      <c r="C22" s="107"/>
      <c r="D22" s="107"/>
      <c r="E22" s="107"/>
      <c r="F22" s="107"/>
      <c r="G22" s="107"/>
      <c r="H22" s="107"/>
      <c r="I22" s="107"/>
      <c r="J22" s="108"/>
    </row>
    <row r="23" spans="1:10" ht="25.5" customHeight="1" x14ac:dyDescent="0.2">
      <c r="B23" s="106"/>
      <c r="C23" s="107"/>
      <c r="D23" s="107"/>
      <c r="E23" s="107"/>
      <c r="F23" s="107"/>
      <c r="G23" s="107"/>
      <c r="H23" s="107"/>
      <c r="I23" s="107"/>
      <c r="J23" s="108"/>
    </row>
    <row r="24" spans="1:10" ht="25.5" customHeight="1" x14ac:dyDescent="0.2">
      <c r="B24" s="109"/>
      <c r="C24" s="110"/>
      <c r="D24" s="110"/>
      <c r="E24" s="110"/>
      <c r="F24" s="110"/>
      <c r="G24" s="110"/>
      <c r="H24" s="110"/>
      <c r="I24" s="110"/>
      <c r="J24" s="111"/>
    </row>
    <row r="26" spans="1:10" ht="18" x14ac:dyDescent="0.25">
      <c r="B26" s="22" t="s">
        <v>11</v>
      </c>
    </row>
    <row r="27" spans="1:10" s="9" customFormat="1" ht="8.25" x14ac:dyDescent="0.15">
      <c r="B27" s="23"/>
      <c r="C27" s="13"/>
      <c r="D27" s="13"/>
      <c r="E27" s="13"/>
      <c r="F27" s="13"/>
    </row>
    <row r="28" spans="1:10" ht="22.5" customHeight="1" x14ac:dyDescent="0.35">
      <c r="A28" s="30"/>
      <c r="B28" s="87" t="s">
        <v>12</v>
      </c>
      <c r="C28" s="88"/>
      <c r="D28" s="88" t="s">
        <v>13</v>
      </c>
      <c r="E28" s="88"/>
      <c r="F28" s="88"/>
      <c r="G28" s="88"/>
      <c r="H28" s="88"/>
      <c r="I28" s="88"/>
      <c r="J28" s="112" t="s">
        <v>14</v>
      </c>
    </row>
    <row r="29" spans="1:10" ht="31.5" x14ac:dyDescent="0.35">
      <c r="A29" s="30"/>
      <c r="B29" s="89"/>
      <c r="C29" s="90"/>
      <c r="D29" s="69" t="s">
        <v>15</v>
      </c>
      <c r="E29" s="69" t="s">
        <v>16</v>
      </c>
      <c r="F29" s="69" t="s">
        <v>17</v>
      </c>
      <c r="G29" s="69" t="s">
        <v>18</v>
      </c>
      <c r="H29" s="73" t="s">
        <v>19</v>
      </c>
      <c r="I29" s="31" t="s">
        <v>20</v>
      </c>
      <c r="J29" s="113"/>
    </row>
    <row r="30" spans="1:10" ht="15.75" x14ac:dyDescent="0.25">
      <c r="B30" s="114" t="s">
        <v>21</v>
      </c>
      <c r="C30" s="115"/>
      <c r="D30" s="39">
        <f>ProposalScore+Equalities!J56</f>
        <v>6</v>
      </c>
      <c r="E30" s="39">
        <f ca="1">Equalities!F42</f>
        <v>3.8</v>
      </c>
      <c r="F30" s="40">
        <f ca="1">D30+E30</f>
        <v>9.8000000000000007</v>
      </c>
      <c r="G30" s="39">
        <f>Engagement!E24</f>
        <v>2.5</v>
      </c>
      <c r="H30" s="39">
        <f>Engagement!E10</f>
        <v>4</v>
      </c>
      <c r="I30" s="40">
        <f>G30+H30</f>
        <v>6.5</v>
      </c>
      <c r="J30" s="43" t="str">
        <f ca="1">IF(OR(F30&gt;=10,I30&gt;=10),"Yes","No")</f>
        <v>No</v>
      </c>
    </row>
    <row r="31" spans="1:10" ht="15.75" x14ac:dyDescent="0.25">
      <c r="B31" s="116" t="s">
        <v>22</v>
      </c>
      <c r="C31" s="117"/>
      <c r="D31" s="44"/>
      <c r="E31" s="45">
        <f>Environment!K38</f>
        <v>4.2</v>
      </c>
      <c r="F31" s="46">
        <f>E31</f>
        <v>4.2</v>
      </c>
      <c r="G31" s="45">
        <f>Engagement!E43</f>
        <v>5</v>
      </c>
      <c r="H31" s="45">
        <f>Engagement!E28</f>
        <v>4</v>
      </c>
      <c r="I31" s="46">
        <f>G31+H31</f>
        <v>9</v>
      </c>
      <c r="J31" s="47" t="str">
        <f>IF(OR(F31&gt;=5,I31&gt;=10),"Yes","No")</f>
        <v>No</v>
      </c>
    </row>
    <row r="32" spans="1:10" ht="20.100000000000001" customHeight="1" x14ac:dyDescent="0.2">
      <c r="B32" s="105"/>
      <c r="C32" s="105"/>
      <c r="D32" s="105"/>
      <c r="E32" s="105"/>
      <c r="F32" s="105"/>
      <c r="G32" s="105"/>
      <c r="H32" s="105"/>
      <c r="I32" s="105"/>
      <c r="J32" s="105"/>
    </row>
    <row r="34" spans="2:13" ht="18" x14ac:dyDescent="0.25">
      <c r="B34" s="22" t="s">
        <v>23</v>
      </c>
    </row>
    <row r="35" spans="2:13" s="9" customFormat="1" ht="8.25" x14ac:dyDescent="0.15">
      <c r="B35" s="23"/>
      <c r="C35" s="13"/>
      <c r="D35" s="13"/>
      <c r="E35" s="13"/>
      <c r="F35" s="13"/>
    </row>
    <row r="36" spans="2:13" ht="31.5" x14ac:dyDescent="0.2">
      <c r="B36" s="118" t="s">
        <v>24</v>
      </c>
      <c r="C36" s="119"/>
      <c r="D36" s="119"/>
      <c r="E36" s="119"/>
      <c r="F36" s="119"/>
      <c r="G36" s="119"/>
      <c r="H36" s="119"/>
      <c r="I36" s="119"/>
      <c r="J36" s="48" t="s">
        <v>25</v>
      </c>
      <c r="K36" s="8" t="s">
        <v>26</v>
      </c>
      <c r="L36" s="8" t="s">
        <v>27</v>
      </c>
    </row>
    <row r="37" spans="2:13" ht="15" x14ac:dyDescent="0.2">
      <c r="B37" s="93" t="s">
        <v>28</v>
      </c>
      <c r="C37" s="94"/>
      <c r="D37" s="94"/>
      <c r="E37" s="94"/>
      <c r="F37" s="94"/>
      <c r="G37" s="94"/>
      <c r="H37" s="94"/>
      <c r="I37" s="94"/>
      <c r="J37" s="49" t="s">
        <v>110</v>
      </c>
      <c r="K37" s="8">
        <v>6</v>
      </c>
      <c r="L37" s="8">
        <f t="shared" ref="L37:L43" si="0">IF(J37="Yes",K37,0)</f>
        <v>6</v>
      </c>
    </row>
    <row r="38" spans="2:13" ht="15" x14ac:dyDescent="0.2">
      <c r="B38" s="85" t="s">
        <v>29</v>
      </c>
      <c r="C38" s="86"/>
      <c r="D38" s="86"/>
      <c r="E38" s="86"/>
      <c r="F38" s="86"/>
      <c r="G38" s="86"/>
      <c r="H38" s="86"/>
      <c r="I38" s="86"/>
      <c r="J38" s="50" t="s">
        <v>111</v>
      </c>
      <c r="K38" s="8">
        <v>10</v>
      </c>
      <c r="L38" s="8">
        <f t="shared" si="0"/>
        <v>0</v>
      </c>
    </row>
    <row r="39" spans="2:13" ht="15" x14ac:dyDescent="0.2">
      <c r="B39" s="85" t="s">
        <v>30</v>
      </c>
      <c r="C39" s="86"/>
      <c r="D39" s="86"/>
      <c r="E39" s="86"/>
      <c r="F39" s="86"/>
      <c r="G39" s="86"/>
      <c r="H39" s="86"/>
      <c r="I39" s="86"/>
      <c r="J39" s="50" t="s">
        <v>111</v>
      </c>
      <c r="K39" s="8">
        <v>6</v>
      </c>
      <c r="L39" s="8">
        <f t="shared" si="0"/>
        <v>0</v>
      </c>
    </row>
    <row r="40" spans="2:13" ht="15" x14ac:dyDescent="0.2">
      <c r="B40" s="85" t="s">
        <v>31</v>
      </c>
      <c r="C40" s="86"/>
      <c r="D40" s="86"/>
      <c r="E40" s="86"/>
      <c r="F40" s="86"/>
      <c r="G40" s="86"/>
      <c r="H40" s="86"/>
      <c r="I40" s="86"/>
      <c r="J40" s="50" t="s">
        <v>111</v>
      </c>
      <c r="K40" s="8">
        <v>4</v>
      </c>
      <c r="L40" s="8">
        <f t="shared" si="0"/>
        <v>0</v>
      </c>
    </row>
    <row r="41" spans="2:13" ht="15" x14ac:dyDescent="0.2">
      <c r="B41" s="85" t="s">
        <v>32</v>
      </c>
      <c r="C41" s="86"/>
      <c r="D41" s="86"/>
      <c r="E41" s="86"/>
      <c r="F41" s="86"/>
      <c r="G41" s="86"/>
      <c r="H41" s="86"/>
      <c r="I41" s="86"/>
      <c r="J41" s="50" t="s">
        <v>111</v>
      </c>
      <c r="K41" s="8">
        <v>6</v>
      </c>
      <c r="L41" s="8">
        <f t="shared" si="0"/>
        <v>0</v>
      </c>
    </row>
    <row r="42" spans="2:13" ht="15" customHeight="1" x14ac:dyDescent="0.2">
      <c r="B42" s="96" t="s">
        <v>33</v>
      </c>
      <c r="C42" s="97"/>
      <c r="D42" s="97"/>
      <c r="E42" s="97"/>
      <c r="F42" s="97"/>
      <c r="G42" s="97"/>
      <c r="H42" s="97"/>
      <c r="I42" s="97"/>
      <c r="J42" s="100" t="s">
        <v>111</v>
      </c>
      <c r="K42" s="8"/>
      <c r="L42" s="8"/>
    </row>
    <row r="43" spans="2:13" ht="14.25" customHeight="1" x14ac:dyDescent="0.2">
      <c r="B43" s="98"/>
      <c r="C43" s="99"/>
      <c r="D43" s="99"/>
      <c r="E43" s="99"/>
      <c r="F43" s="99"/>
      <c r="G43" s="99"/>
      <c r="H43" s="99"/>
      <c r="I43" s="99"/>
      <c r="J43" s="101"/>
      <c r="K43" s="8">
        <v>8</v>
      </c>
      <c r="L43" s="8">
        <f t="shared" si="0"/>
        <v>0</v>
      </c>
    </row>
    <row r="44" spans="2:13" ht="15" customHeight="1" x14ac:dyDescent="0.25">
      <c r="B44" s="95"/>
      <c r="C44" s="95"/>
      <c r="D44" s="95"/>
      <c r="E44" s="95"/>
      <c r="F44" s="95"/>
      <c r="G44" s="95"/>
      <c r="H44" s="95"/>
      <c r="I44" s="95"/>
      <c r="J44" s="95"/>
      <c r="K44" s="21" t="s">
        <v>34</v>
      </c>
      <c r="L44" s="21">
        <f>MAX(L37:L43)</f>
        <v>6</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31:C31"/>
    <mergeCell ref="B36:I36"/>
    <mergeCell ref="B38:I38"/>
    <mergeCell ref="B28:C29"/>
    <mergeCell ref="E20:J20"/>
    <mergeCell ref="B37:I37"/>
    <mergeCell ref="B44:J44"/>
    <mergeCell ref="B42:I43"/>
    <mergeCell ref="J42:J43"/>
    <mergeCell ref="B21:J21"/>
    <mergeCell ref="B39:I39"/>
    <mergeCell ref="B40:I40"/>
    <mergeCell ref="B32:J32"/>
    <mergeCell ref="B22:J24"/>
    <mergeCell ref="B41:I41"/>
    <mergeCell ref="J28:J29"/>
    <mergeCell ref="D28:I28"/>
    <mergeCell ref="B30:C30"/>
    <mergeCell ref="B9:J9"/>
    <mergeCell ref="B20:D20"/>
    <mergeCell ref="B18:D18"/>
    <mergeCell ref="B16:D16"/>
    <mergeCell ref="B15:D15"/>
    <mergeCell ref="B17:D17"/>
    <mergeCell ref="B19:D19"/>
    <mergeCell ref="E19:J19"/>
    <mergeCell ref="E17:J17"/>
    <mergeCell ref="E15:J15"/>
    <mergeCell ref="E16:J16"/>
    <mergeCell ref="E18:J18"/>
    <mergeCell ref="B13:D13"/>
    <mergeCell ref="E13:J13"/>
    <mergeCell ref="B14:J14"/>
  </mergeCells>
  <conditionalFormatting sqref="D30:E30 G30:H31 E31">
    <cfRule type="cellIs" dxfId="80" priority="13" stopIfTrue="1" operator="lessThanOrEqual">
      <formula>4</formula>
    </cfRule>
    <cfRule type="cellIs" dxfId="79" priority="14" stopIfTrue="1" operator="lessThanOrEqual">
      <formula>6</formula>
    </cfRule>
    <cfRule type="cellIs" dxfId="78" priority="23" stopIfTrue="1" operator="lessThanOrEqual">
      <formula>8</formula>
    </cfRule>
    <cfRule type="cellIs" dxfId="77" priority="24" operator="lessThanOrEqual">
      <formula>10</formula>
    </cfRule>
  </conditionalFormatting>
  <conditionalFormatting sqref="I30:I31">
    <cfRule type="cellIs" dxfId="76" priority="5" stopIfTrue="1" operator="lessThanOrEqual">
      <formula>8</formula>
    </cfRule>
    <cfRule type="cellIs" dxfId="75" priority="6" stopIfTrue="1" operator="lessThanOrEqual">
      <formula>12</formula>
    </cfRule>
    <cfRule type="cellIs" dxfId="74" priority="7" stopIfTrue="1" operator="lessThanOrEqual">
      <formula>16</formula>
    </cfRule>
    <cfRule type="cellIs" dxfId="73" priority="8" operator="lessThanOrEqual">
      <formula>20</formula>
    </cfRule>
  </conditionalFormatting>
  <conditionalFormatting sqref="F30">
    <cfRule type="cellIs" dxfId="72" priority="9" stopIfTrue="1" operator="lessThanOrEqual">
      <formula>8</formula>
    </cfRule>
    <cfRule type="cellIs" dxfId="71" priority="10" stopIfTrue="1" operator="lessThanOrEqual">
      <formula>12</formula>
    </cfRule>
    <cfRule type="cellIs" dxfId="70" priority="11" stopIfTrue="1" operator="lessThanOrEqual">
      <formula>16</formula>
    </cfRule>
    <cfRule type="cellIs" dxfId="69" priority="12" operator="lessThanOrEqual">
      <formula>20</formula>
    </cfRule>
  </conditionalFormatting>
  <conditionalFormatting sqref="F31">
    <cfRule type="cellIs" dxfId="68" priority="1" stopIfTrue="1" operator="lessThanOrEqual">
      <formula>4</formula>
    </cfRule>
    <cfRule type="cellIs" dxfId="67" priority="2" stopIfTrue="1" operator="lessThanOrEqual">
      <formula>6</formula>
    </cfRule>
    <cfRule type="cellIs" dxfId="66" priority="3" stopIfTrue="1" operator="lessThanOrEqual">
      <formula>8</formula>
    </cfRule>
    <cfRule type="cellIs" dxfId="65"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8:Q42"/>
  <sheetViews>
    <sheetView showGridLines="0" showRowColHeaders="0" zoomScaleNormal="100" workbookViewId="0">
      <pane ySplit="7" topLeftCell="A32" activePane="bottomLeft" state="frozen"/>
      <selection pane="bottomLeft" activeCell="J37" sqref="J37"/>
    </sheetView>
  </sheetViews>
  <sheetFormatPr defaultColWidth="9.140625" defaultRowHeight="14.25" x14ac:dyDescent="0.2"/>
  <cols>
    <col min="1" max="1" width="2.7109375" style="1" customWidth="1"/>
    <col min="2" max="2" width="9.140625" style="1"/>
    <col min="3" max="3" width="14.28515625" style="1" customWidth="1"/>
    <col min="4" max="4" width="52" style="1" customWidth="1"/>
    <col min="5" max="5" width="29" style="1" customWidth="1"/>
    <col min="6" max="6" width="6.28515625" style="8" hidden="1" customWidth="1"/>
    <col min="7" max="7" width="10.85546875" style="8" hidden="1" customWidth="1"/>
    <col min="8" max="12" width="9.140625" style="8" customWidth="1"/>
    <col min="13" max="13" width="9.140625" style="8"/>
    <col min="14" max="16384" width="9.140625" style="1"/>
  </cols>
  <sheetData>
    <row r="8" spans="1:10" ht="20.100000000000001" customHeight="1" x14ac:dyDescent="0.2">
      <c r="B8" s="122" t="s">
        <v>35</v>
      </c>
      <c r="C8" s="123"/>
      <c r="D8" s="123"/>
      <c r="E8" s="53" t="s">
        <v>36</v>
      </c>
    </row>
    <row r="9" spans="1:10" ht="34.5" customHeight="1" x14ac:dyDescent="0.25">
      <c r="B9" s="124"/>
      <c r="C9" s="125"/>
      <c r="D9" s="125"/>
      <c r="E9" s="54" t="s">
        <v>37</v>
      </c>
      <c r="F9" s="24" t="s">
        <v>27</v>
      </c>
      <c r="G9" s="24"/>
      <c r="H9" s="24"/>
      <c r="I9" s="24"/>
      <c r="J9" s="24"/>
    </row>
    <row r="10" spans="1:10" ht="30" customHeight="1" x14ac:dyDescent="0.2">
      <c r="B10" s="128" t="s">
        <v>38</v>
      </c>
      <c r="C10" s="129"/>
      <c r="D10" s="129"/>
      <c r="E10" s="55" t="s">
        <v>96</v>
      </c>
      <c r="F10" s="8">
        <f>IFERROR(VLOOKUP(E10,PositivityGrid,2,FALSE),0)</f>
        <v>0</v>
      </c>
    </row>
    <row r="11" spans="1:10" ht="30" customHeight="1" x14ac:dyDescent="0.2">
      <c r="B11" s="132" t="s">
        <v>39</v>
      </c>
      <c r="C11" s="133"/>
      <c r="D11" s="133"/>
      <c r="E11" s="56" t="s">
        <v>98</v>
      </c>
      <c r="F11" s="8">
        <f>IFERROR(VLOOKUP(E11,PositivityGrid,2,FALSE),0)</f>
        <v>2</v>
      </c>
    </row>
    <row r="12" spans="1:10" ht="30" customHeight="1" x14ac:dyDescent="0.2">
      <c r="B12" s="132" t="s">
        <v>40</v>
      </c>
      <c r="C12" s="133"/>
      <c r="D12" s="133"/>
      <c r="E12" s="56"/>
    </row>
    <row r="13" spans="1:10" ht="30" customHeight="1" x14ac:dyDescent="0.2">
      <c r="B13" s="130" t="s">
        <v>41</v>
      </c>
      <c r="C13" s="131"/>
      <c r="D13" s="131"/>
      <c r="E13" s="56" t="s">
        <v>97</v>
      </c>
      <c r="F13" s="8">
        <f>IFERROR(VLOOKUP(E13,PositivityGrid,2,FALSE),0)</f>
        <v>1</v>
      </c>
    </row>
    <row r="14" spans="1:10" ht="30" customHeight="1" x14ac:dyDescent="0.2">
      <c r="B14" s="134" t="s">
        <v>42</v>
      </c>
      <c r="C14" s="135"/>
      <c r="D14" s="135"/>
      <c r="E14" s="57" t="s">
        <v>96</v>
      </c>
      <c r="F14" s="8">
        <f>IFERROR(VLOOKUP(E14,PositivityGrid,2,FALSE),0)</f>
        <v>0</v>
      </c>
    </row>
    <row r="15" spans="1:10" ht="30" customHeight="1" x14ac:dyDescent="0.2">
      <c r="A15" s="70"/>
      <c r="B15" s="52"/>
      <c r="C15" s="52"/>
      <c r="D15" s="52"/>
      <c r="E15" s="36"/>
      <c r="F15" s="37"/>
      <c r="G15" s="37"/>
    </row>
    <row r="16" spans="1:10" ht="30" customHeight="1" x14ac:dyDescent="0.2">
      <c r="B16" s="126" t="s">
        <v>43</v>
      </c>
      <c r="C16" s="127"/>
      <c r="D16" s="127"/>
      <c r="E16" s="120" t="s">
        <v>37</v>
      </c>
    </row>
    <row r="17" spans="2:17" ht="37.5" customHeight="1" x14ac:dyDescent="0.2">
      <c r="B17" s="144" t="s">
        <v>44</v>
      </c>
      <c r="C17" s="145"/>
      <c r="D17" s="145"/>
      <c r="E17" s="121"/>
      <c r="Q17" s="3"/>
    </row>
    <row r="18" spans="2:17" ht="28.5" customHeight="1" x14ac:dyDescent="0.2">
      <c r="B18" s="146" t="s">
        <v>45</v>
      </c>
      <c r="C18" s="147"/>
      <c r="D18" s="58" t="s">
        <v>46</v>
      </c>
      <c r="E18" s="60" t="s">
        <v>97</v>
      </c>
      <c r="F18" s="8">
        <f t="shared" ref="F18:F38" si="0">IFERROR(VLOOKUP(E18,PositivityGrid,2,FALSE),0)</f>
        <v>1</v>
      </c>
    </row>
    <row r="19" spans="2:17" ht="28.5" customHeight="1" x14ac:dyDescent="0.2">
      <c r="B19" s="142"/>
      <c r="C19" s="143"/>
      <c r="D19" s="59" t="s">
        <v>47</v>
      </c>
      <c r="E19" s="61" t="s">
        <v>97</v>
      </c>
      <c r="F19" s="8">
        <f t="shared" si="0"/>
        <v>1</v>
      </c>
    </row>
    <row r="20" spans="2:17" ht="28.5" customHeight="1" x14ac:dyDescent="0.2">
      <c r="B20" s="140" t="s">
        <v>48</v>
      </c>
      <c r="C20" s="141"/>
      <c r="D20" s="58" t="s">
        <v>46</v>
      </c>
      <c r="E20" s="60" t="s">
        <v>98</v>
      </c>
      <c r="F20" s="8">
        <f t="shared" si="0"/>
        <v>2</v>
      </c>
    </row>
    <row r="21" spans="2:17" ht="28.5" customHeight="1" x14ac:dyDescent="0.2">
      <c r="B21" s="142"/>
      <c r="C21" s="143"/>
      <c r="D21" s="59" t="s">
        <v>47</v>
      </c>
      <c r="E21" s="61" t="s">
        <v>97</v>
      </c>
      <c r="F21" s="8">
        <f t="shared" si="0"/>
        <v>1</v>
      </c>
    </row>
    <row r="22" spans="2:17" ht="28.5" customHeight="1" x14ac:dyDescent="0.2">
      <c r="B22" s="136" t="s">
        <v>49</v>
      </c>
      <c r="C22" s="137"/>
      <c r="D22" s="58" t="s">
        <v>46</v>
      </c>
      <c r="E22" s="60" t="s">
        <v>98</v>
      </c>
      <c r="F22" s="8">
        <f t="shared" si="0"/>
        <v>2</v>
      </c>
    </row>
    <row r="23" spans="2:17" ht="28.5" customHeight="1" x14ac:dyDescent="0.2">
      <c r="B23" s="138"/>
      <c r="C23" s="139"/>
      <c r="D23" s="59" t="s">
        <v>47</v>
      </c>
      <c r="E23" s="61" t="s">
        <v>98</v>
      </c>
      <c r="F23" s="8">
        <f t="shared" si="0"/>
        <v>2</v>
      </c>
    </row>
    <row r="24" spans="2:17" ht="28.5" customHeight="1" x14ac:dyDescent="0.2">
      <c r="B24" s="136" t="s">
        <v>50</v>
      </c>
      <c r="C24" s="137"/>
      <c r="D24" s="58" t="s">
        <v>46</v>
      </c>
      <c r="E24" s="60" t="s">
        <v>98</v>
      </c>
      <c r="F24" s="8">
        <f t="shared" si="0"/>
        <v>2</v>
      </c>
    </row>
    <row r="25" spans="2:17" ht="28.5" customHeight="1" x14ac:dyDescent="0.2">
      <c r="B25" s="138"/>
      <c r="C25" s="139"/>
      <c r="D25" s="59" t="s">
        <v>47</v>
      </c>
      <c r="E25" s="61" t="s">
        <v>98</v>
      </c>
      <c r="F25" s="8">
        <f t="shared" si="0"/>
        <v>2</v>
      </c>
    </row>
    <row r="26" spans="2:17" ht="28.5" customHeight="1" x14ac:dyDescent="0.2">
      <c r="B26" s="136" t="s">
        <v>51</v>
      </c>
      <c r="C26" s="137"/>
      <c r="D26" s="58" t="s">
        <v>46</v>
      </c>
      <c r="E26" s="60" t="s">
        <v>98</v>
      </c>
      <c r="F26" s="8">
        <f t="shared" si="0"/>
        <v>2</v>
      </c>
    </row>
    <row r="27" spans="2:17" ht="28.5" customHeight="1" x14ac:dyDescent="0.2">
      <c r="B27" s="138"/>
      <c r="C27" s="139"/>
      <c r="D27" s="59" t="s">
        <v>47</v>
      </c>
      <c r="E27" s="61" t="s">
        <v>98</v>
      </c>
      <c r="F27" s="8">
        <f t="shared" si="0"/>
        <v>2</v>
      </c>
    </row>
    <row r="28" spans="2:17" ht="28.5" customHeight="1" x14ac:dyDescent="0.2">
      <c r="B28" s="140" t="s">
        <v>52</v>
      </c>
      <c r="C28" s="141"/>
      <c r="D28" s="58" t="s">
        <v>46</v>
      </c>
      <c r="E28" s="60" t="s">
        <v>98</v>
      </c>
      <c r="F28" s="8">
        <f t="shared" si="0"/>
        <v>2</v>
      </c>
    </row>
    <row r="29" spans="2:17" ht="28.5" customHeight="1" x14ac:dyDescent="0.2">
      <c r="B29" s="142"/>
      <c r="C29" s="143"/>
      <c r="D29" s="59" t="s">
        <v>47</v>
      </c>
      <c r="E29" s="61" t="s">
        <v>97</v>
      </c>
      <c r="F29" s="8">
        <f t="shared" si="0"/>
        <v>1</v>
      </c>
    </row>
    <row r="30" spans="2:17" ht="28.5" customHeight="1" x14ac:dyDescent="0.2">
      <c r="B30" s="136" t="s">
        <v>53</v>
      </c>
      <c r="C30" s="137"/>
      <c r="D30" s="58" t="s">
        <v>46</v>
      </c>
      <c r="E30" s="60" t="s">
        <v>98</v>
      </c>
      <c r="F30" s="8">
        <f t="shared" si="0"/>
        <v>2</v>
      </c>
    </row>
    <row r="31" spans="2:17" ht="28.5" customHeight="1" x14ac:dyDescent="0.2">
      <c r="B31" s="138"/>
      <c r="C31" s="139"/>
      <c r="D31" s="59" t="s">
        <v>47</v>
      </c>
      <c r="E31" s="61" t="s">
        <v>98</v>
      </c>
      <c r="F31" s="8">
        <f t="shared" si="0"/>
        <v>2</v>
      </c>
    </row>
    <row r="32" spans="2:17" ht="28.5" customHeight="1" x14ac:dyDescent="0.2">
      <c r="B32" s="140" t="s">
        <v>54</v>
      </c>
      <c r="C32" s="141"/>
      <c r="D32" s="58" t="s">
        <v>46</v>
      </c>
      <c r="E32" s="60" t="s">
        <v>98</v>
      </c>
      <c r="F32" s="8">
        <f t="shared" si="0"/>
        <v>2</v>
      </c>
    </row>
    <row r="33" spans="2:10" ht="28.5" customHeight="1" x14ac:dyDescent="0.2">
      <c r="B33" s="142"/>
      <c r="C33" s="143"/>
      <c r="D33" s="59" t="s">
        <v>47</v>
      </c>
      <c r="E33" s="61" t="s">
        <v>98</v>
      </c>
      <c r="F33" s="8">
        <f t="shared" si="0"/>
        <v>2</v>
      </c>
    </row>
    <row r="34" spans="2:10" ht="28.5" customHeight="1" x14ac:dyDescent="0.2">
      <c r="B34" s="136" t="s">
        <v>55</v>
      </c>
      <c r="C34" s="137"/>
      <c r="D34" s="58" t="s">
        <v>46</v>
      </c>
      <c r="E34" s="60" t="s">
        <v>98</v>
      </c>
      <c r="F34" s="8">
        <f t="shared" si="0"/>
        <v>2</v>
      </c>
    </row>
    <row r="35" spans="2:10" ht="28.5" customHeight="1" x14ac:dyDescent="0.2">
      <c r="B35" s="138"/>
      <c r="C35" s="139"/>
      <c r="D35" s="59" t="s">
        <v>47</v>
      </c>
      <c r="E35" s="61" t="s">
        <v>98</v>
      </c>
      <c r="F35" s="8">
        <f t="shared" si="0"/>
        <v>2</v>
      </c>
    </row>
    <row r="36" spans="2:10" ht="28.5" customHeight="1" x14ac:dyDescent="0.2">
      <c r="B36" s="136" t="s">
        <v>56</v>
      </c>
      <c r="C36" s="137"/>
      <c r="D36" s="58" t="s">
        <v>46</v>
      </c>
      <c r="E36" s="60" t="s">
        <v>98</v>
      </c>
      <c r="F36" s="8">
        <f t="shared" si="0"/>
        <v>2</v>
      </c>
    </row>
    <row r="37" spans="2:10" ht="28.5" customHeight="1" x14ac:dyDescent="0.2">
      <c r="B37" s="138"/>
      <c r="C37" s="139"/>
      <c r="D37" s="59" t="s">
        <v>47</v>
      </c>
      <c r="E37" s="61" t="s">
        <v>97</v>
      </c>
      <c r="F37" s="8">
        <f t="shared" si="0"/>
        <v>1</v>
      </c>
    </row>
    <row r="38" spans="2:10" ht="28.5" customHeight="1" x14ac:dyDescent="0.2">
      <c r="B38" s="136" t="s">
        <v>57</v>
      </c>
      <c r="C38" s="137"/>
      <c r="D38" s="58" t="s">
        <v>46</v>
      </c>
      <c r="E38" s="60" t="s">
        <v>98</v>
      </c>
      <c r="F38" s="8">
        <f t="shared" si="0"/>
        <v>2</v>
      </c>
    </row>
    <row r="39" spans="2:10" ht="28.5" customHeight="1" x14ac:dyDescent="0.2">
      <c r="B39" s="138"/>
      <c r="C39" s="139"/>
      <c r="D39" s="59" t="s">
        <v>47</v>
      </c>
      <c r="E39" s="61" t="s">
        <v>97</v>
      </c>
      <c r="F39" s="8">
        <f ca="1">IFERROR(VLOO+F18:F38KUP(E39,PositivityGrid,2,FALSE),0)</f>
        <v>0</v>
      </c>
    </row>
    <row r="41" spans="2:10" ht="15" x14ac:dyDescent="0.25">
      <c r="F41" s="29">
        <f ca="1">SUM(F10:F39)</f>
        <v>40</v>
      </c>
      <c r="G41" s="38" t="s">
        <v>58</v>
      </c>
      <c r="H41" s="1"/>
      <c r="I41" s="38"/>
      <c r="J41" s="1"/>
    </row>
    <row r="42" spans="2:10" x14ac:dyDescent="0.2">
      <c r="F42" s="8">
        <f ca="1">ROUND(F41/10.4,1)</f>
        <v>3.8</v>
      </c>
      <c r="G42" s="8" t="s">
        <v>59</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B38:C39"/>
    <mergeCell ref="B36:C37"/>
    <mergeCell ref="B34:C35"/>
    <mergeCell ref="B32:C33"/>
    <mergeCell ref="B17:D17"/>
    <mergeCell ref="B20:C21"/>
    <mergeCell ref="B18:C19"/>
    <mergeCell ref="B30:C31"/>
    <mergeCell ref="B28:C29"/>
    <mergeCell ref="B26:C27"/>
    <mergeCell ref="B24:C25"/>
    <mergeCell ref="B22:C23"/>
    <mergeCell ref="E16:E17"/>
    <mergeCell ref="B8:D9"/>
    <mergeCell ref="B16:D16"/>
    <mergeCell ref="B10:D10"/>
    <mergeCell ref="B13:D13"/>
    <mergeCell ref="B12:D12"/>
    <mergeCell ref="B11:D11"/>
    <mergeCell ref="B14:D14"/>
  </mergeCells>
  <conditionalFormatting sqref="E18:E39">
    <cfRule type="cellIs" dxfId="64" priority="6" operator="equal">
      <formula>"Very negative"</formula>
    </cfRule>
    <cfRule type="expression" dxfId="63" priority="7">
      <formula>OR(E18="Negative",E18="Not Known")</formula>
    </cfRule>
    <cfRule type="cellIs" dxfId="62" priority="8" operator="equal">
      <formula>"Neutral"</formula>
    </cfRule>
    <cfRule type="cellIs" dxfId="61" priority="9" operator="equal">
      <formula>"Positive"</formula>
    </cfRule>
    <cfRule type="cellIs" dxfId="60" priority="10" operator="equal">
      <formula>"Very Positive"</formula>
    </cfRule>
  </conditionalFormatting>
  <conditionalFormatting sqref="E10:E11 E13:E15">
    <cfRule type="cellIs" dxfId="59" priority="1" operator="equal">
      <formula>"Very negative"</formula>
    </cfRule>
    <cfRule type="expression" dxfId="58" priority="2">
      <formula>OR(E10="Negative",E10="Not Known")</formula>
    </cfRule>
    <cfRule type="cellIs" dxfId="57" priority="3" operator="equal">
      <formula>"Neutral"</formula>
    </cfRule>
    <cfRule type="cellIs" dxfId="56" priority="4" operator="equal">
      <formula>"Positive"</formula>
    </cfRule>
    <cfRule type="cellIs" dxfId="55"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26" activePane="bottomLeft" state="frozen"/>
      <selection activeCell="B5" sqref="B5"/>
      <selection pane="bottomLeft" activeCell="N18" sqref="N18"/>
    </sheetView>
  </sheetViews>
  <sheetFormatPr defaultColWidth="9.140625" defaultRowHeight="14.25" x14ac:dyDescent="0.2"/>
  <cols>
    <col min="1" max="1" width="2.7109375" style="1" customWidth="1"/>
    <col min="2" max="2" width="9.140625" style="1"/>
    <col min="3" max="3" width="14.28515625" style="1" customWidth="1"/>
    <col min="4" max="6" width="26.7109375" style="1" customWidth="1"/>
    <col min="7" max="11" width="9.140625" style="8" hidden="1" customWidth="1"/>
    <col min="12" max="13" width="9.140625" style="8" customWidth="1"/>
    <col min="14" max="16384" width="9.140625" style="1"/>
  </cols>
  <sheetData>
    <row r="8" spans="1:18" ht="20.100000000000001" customHeight="1" x14ac:dyDescent="0.2">
      <c r="B8" s="157" t="s">
        <v>35</v>
      </c>
      <c r="C8" s="158"/>
      <c r="D8" s="158"/>
      <c r="E8" s="71"/>
      <c r="F8" s="17" t="s">
        <v>36</v>
      </c>
    </row>
    <row r="9" spans="1:18" ht="34.5" customHeight="1" x14ac:dyDescent="0.25">
      <c r="B9" s="157"/>
      <c r="C9" s="158"/>
      <c r="D9" s="158"/>
      <c r="E9" s="71"/>
      <c r="F9" s="16" t="s">
        <v>37</v>
      </c>
      <c r="G9" s="24">
        <f>SUM(G10:G13)</f>
        <v>6</v>
      </c>
      <c r="H9" s="24"/>
      <c r="I9" s="24"/>
      <c r="J9" s="24"/>
      <c r="K9" s="24"/>
    </row>
    <row r="10" spans="1:18" ht="30" customHeight="1" x14ac:dyDescent="0.2">
      <c r="B10" s="128" t="s">
        <v>60</v>
      </c>
      <c r="C10" s="129"/>
      <c r="D10" s="129"/>
      <c r="E10" s="129"/>
      <c r="F10" s="62" t="s">
        <v>97</v>
      </c>
      <c r="G10" s="8">
        <f>IFERROR(VLOOKUP(F10,PositivityGrid,2,FALSE),0)</f>
        <v>1</v>
      </c>
    </row>
    <row r="11" spans="1:18" ht="30" customHeight="1" x14ac:dyDescent="0.2">
      <c r="B11" s="132" t="s">
        <v>61</v>
      </c>
      <c r="C11" s="133"/>
      <c r="D11" s="133"/>
      <c r="E11" s="133"/>
      <c r="F11" s="63" t="s">
        <v>97</v>
      </c>
      <c r="G11" s="8">
        <f>IFERROR(VLOOKUP(F11,PositivityGrid,2,FALSE),0)</f>
        <v>1</v>
      </c>
    </row>
    <row r="12" spans="1:18" ht="30" customHeight="1" x14ac:dyDescent="0.2">
      <c r="B12" s="132" t="s">
        <v>62</v>
      </c>
      <c r="C12" s="133"/>
      <c r="D12" s="133"/>
      <c r="E12" s="133"/>
      <c r="F12" s="63" t="s">
        <v>98</v>
      </c>
      <c r="G12" s="8">
        <f>IFERROR(VLOOKUP(F12,PositivityGrid,2,FALSE),0)</f>
        <v>2</v>
      </c>
    </row>
    <row r="13" spans="1:18" ht="30" customHeight="1" x14ac:dyDescent="0.2">
      <c r="B13" s="159" t="s">
        <v>63</v>
      </c>
      <c r="C13" s="160"/>
      <c r="D13" s="160"/>
      <c r="E13" s="160"/>
      <c r="F13" s="51" t="s">
        <v>98</v>
      </c>
      <c r="G13" s="8">
        <f>IFERROR(VLOOKUP(F13,PositivityGrid,2,FALSE),0)</f>
        <v>2</v>
      </c>
    </row>
    <row r="14" spans="1:18" s="9" customFormat="1" ht="8.25" x14ac:dyDescent="0.15">
      <c r="B14" s="33"/>
      <c r="C14" s="34"/>
      <c r="D14" s="34"/>
      <c r="E14" s="34"/>
      <c r="F14" s="35"/>
      <c r="G14" s="10"/>
      <c r="H14" s="10"/>
      <c r="I14" s="10"/>
      <c r="J14" s="10"/>
      <c r="K14" s="10"/>
      <c r="L14" s="10"/>
      <c r="M14" s="10"/>
    </row>
    <row r="15" spans="1:18" ht="23.25" x14ac:dyDescent="0.35">
      <c r="A15" s="30"/>
      <c r="B15" s="154" t="s">
        <v>64</v>
      </c>
      <c r="C15" s="155"/>
      <c r="D15" s="155"/>
      <c r="E15" s="155"/>
      <c r="F15" s="156"/>
    </row>
    <row r="16" spans="1:18" ht="23.25" x14ac:dyDescent="0.35">
      <c r="A16" s="30"/>
      <c r="B16" s="19"/>
      <c r="C16" s="20"/>
      <c r="D16" s="17" t="s">
        <v>65</v>
      </c>
      <c r="E16" s="17" t="s">
        <v>66</v>
      </c>
      <c r="F16" s="17" t="s">
        <v>67</v>
      </c>
      <c r="G16" s="21" t="s">
        <v>65</v>
      </c>
      <c r="H16" s="21" t="s">
        <v>66</v>
      </c>
      <c r="I16" s="21" t="s">
        <v>67</v>
      </c>
      <c r="J16" s="21" t="s">
        <v>68</v>
      </c>
      <c r="R16" s="3"/>
    </row>
    <row r="17" spans="2:10" ht="30" customHeight="1" x14ac:dyDescent="0.25">
      <c r="B17" s="148" t="s">
        <v>69</v>
      </c>
      <c r="C17" s="149"/>
      <c r="D17" s="32" t="s">
        <v>97</v>
      </c>
      <c r="E17" s="32" t="s">
        <v>98</v>
      </c>
      <c r="F17" s="18" t="s">
        <v>97</v>
      </c>
      <c r="G17" s="8">
        <f>IFERROR(VLOOKUP(D17,PositivityGrid,2,FALSE),0)</f>
        <v>1</v>
      </c>
      <c r="H17" s="8">
        <f>IFERROR(VLOOKUP(E17,PositivityGrid,2,FALSE),0)</f>
        <v>2</v>
      </c>
      <c r="I17" s="8">
        <f>IFERROR(VLOOKUP(F17,PositivityGrid,2,FALSE),0)</f>
        <v>1</v>
      </c>
      <c r="J17" s="21">
        <f>SUM(G17:I17)</f>
        <v>4</v>
      </c>
    </row>
    <row r="18" spans="2:10" ht="30" customHeight="1" x14ac:dyDescent="0.25">
      <c r="B18" s="150"/>
      <c r="C18" s="151"/>
      <c r="D18" s="41" t="str">
        <f>"Score: "&amp;G17</f>
        <v>Score: 1</v>
      </c>
      <c r="E18" s="41" t="str">
        <f t="shared" ref="E18:F18" si="0">"Score: "&amp;H17</f>
        <v>Score: 2</v>
      </c>
      <c r="F18" s="42" t="str">
        <f t="shared" si="0"/>
        <v>Score: 1</v>
      </c>
      <c r="J18" s="21"/>
    </row>
    <row r="19" spans="2:10" ht="30" customHeight="1" x14ac:dyDescent="0.25">
      <c r="B19" s="148" t="s">
        <v>70</v>
      </c>
      <c r="C19" s="149"/>
      <c r="D19" s="32" t="s">
        <v>98</v>
      </c>
      <c r="E19" s="32" t="s">
        <v>98</v>
      </c>
      <c r="F19" s="18" t="s">
        <v>97</v>
      </c>
      <c r="G19" s="8">
        <f>IFERROR(VLOOKUP(D19,PositivityGrid,2,FALSE),0)</f>
        <v>2</v>
      </c>
      <c r="H19" s="8">
        <f>IFERROR(VLOOKUP(E19,PositivityGrid,2,FALSE),0)</f>
        <v>2</v>
      </c>
      <c r="I19" s="8">
        <f>IFERROR(VLOOKUP(F19,PositivityGrid,2,FALSE),0)</f>
        <v>1</v>
      </c>
      <c r="J19" s="21">
        <f t="shared" ref="J19:J33" si="1">SUM(G19:I19)</f>
        <v>5</v>
      </c>
    </row>
    <row r="20" spans="2:10" ht="30" customHeight="1" x14ac:dyDescent="0.25">
      <c r="B20" s="150"/>
      <c r="C20" s="151"/>
      <c r="D20" s="41" t="str">
        <f>"Score: "&amp;G19</f>
        <v>Score: 2</v>
      </c>
      <c r="E20" s="41" t="str">
        <f t="shared" ref="E20" si="2">"Score: "&amp;H19</f>
        <v>Score: 2</v>
      </c>
      <c r="F20" s="42" t="str">
        <f t="shared" ref="F20" si="3">"Score: "&amp;I19</f>
        <v>Score: 1</v>
      </c>
      <c r="J20" s="21"/>
    </row>
    <row r="21" spans="2:10" ht="30" customHeight="1" x14ac:dyDescent="0.25">
      <c r="B21" s="148" t="s">
        <v>71</v>
      </c>
      <c r="C21" s="149"/>
      <c r="D21" s="32" t="s">
        <v>98</v>
      </c>
      <c r="E21" s="74" t="s">
        <v>98</v>
      </c>
      <c r="F21" s="18" t="s">
        <v>98</v>
      </c>
      <c r="G21" s="8">
        <f>IFERROR(VLOOKUP(D21,PositivityGrid,2,FALSE),0)</f>
        <v>2</v>
      </c>
      <c r="H21" s="8">
        <f>IFERROR(VLOOKUP(E21,PositivityGrid,2,FALSE),0)</f>
        <v>2</v>
      </c>
      <c r="I21" s="8">
        <f>IFERROR(VLOOKUP(F21,PositivityGrid,2,FALSE),0)</f>
        <v>2</v>
      </c>
      <c r="J21" s="21">
        <f t="shared" si="1"/>
        <v>6</v>
      </c>
    </row>
    <row r="22" spans="2:10" ht="30" customHeight="1" x14ac:dyDescent="0.25">
      <c r="B22" s="150"/>
      <c r="C22" s="151"/>
      <c r="D22" s="41" t="str">
        <f>"Score: "&amp;G21</f>
        <v>Score: 2</v>
      </c>
      <c r="E22" s="41" t="str">
        <f t="shared" ref="E22" si="4">"Score: "&amp;H21</f>
        <v>Score: 2</v>
      </c>
      <c r="F22" s="42" t="str">
        <f t="shared" ref="F22" si="5">"Score: "&amp;I21</f>
        <v>Score: 2</v>
      </c>
      <c r="J22" s="21"/>
    </row>
    <row r="23" spans="2:10" ht="30" customHeight="1" x14ac:dyDescent="0.25">
      <c r="B23" s="148" t="s">
        <v>72</v>
      </c>
      <c r="C23" s="149"/>
      <c r="D23" s="32" t="s">
        <v>97</v>
      </c>
      <c r="E23" s="74" t="s">
        <v>98</v>
      </c>
      <c r="F23" s="18" t="s">
        <v>98</v>
      </c>
      <c r="G23" s="8">
        <f>IFERROR(VLOOKUP(D23,PositivityGrid,2,FALSE),0)</f>
        <v>1</v>
      </c>
      <c r="H23" s="8">
        <f>IFERROR(VLOOKUP(E23,PositivityGrid,2,FALSE),0)</f>
        <v>2</v>
      </c>
      <c r="I23" s="8">
        <f>IFERROR(VLOOKUP(F23,PositivityGrid,2,FALSE),0)</f>
        <v>2</v>
      </c>
      <c r="J23" s="21">
        <f t="shared" si="1"/>
        <v>5</v>
      </c>
    </row>
    <row r="24" spans="2:10" ht="30" customHeight="1" x14ac:dyDescent="0.25">
      <c r="B24" s="150"/>
      <c r="C24" s="151"/>
      <c r="D24" s="41" t="str">
        <f>"Score: "&amp;G23</f>
        <v>Score: 1</v>
      </c>
      <c r="E24" s="41" t="str">
        <f t="shared" ref="E24" si="6">"Score: "&amp;H23</f>
        <v>Score: 2</v>
      </c>
      <c r="F24" s="42" t="str">
        <f t="shared" ref="F24" si="7">"Score: "&amp;I23</f>
        <v>Score: 2</v>
      </c>
      <c r="J24" s="21"/>
    </row>
    <row r="25" spans="2:10" ht="30" customHeight="1" x14ac:dyDescent="0.25">
      <c r="B25" s="148" t="s">
        <v>73</v>
      </c>
      <c r="C25" s="149"/>
      <c r="D25" s="32" t="s">
        <v>98</v>
      </c>
      <c r="E25" s="74" t="s">
        <v>98</v>
      </c>
      <c r="F25" s="18" t="s">
        <v>98</v>
      </c>
      <c r="G25" s="8">
        <f>IFERROR(VLOOKUP(D25,PositivityGrid,2,FALSE),0)</f>
        <v>2</v>
      </c>
      <c r="H25" s="8">
        <f>IFERROR(VLOOKUP(E25,PositivityGrid,2,FALSE),0)</f>
        <v>2</v>
      </c>
      <c r="I25" s="8">
        <f>IFERROR(VLOOKUP(F25,PositivityGrid,2,FALSE),0)</f>
        <v>2</v>
      </c>
      <c r="J25" s="21">
        <f t="shared" si="1"/>
        <v>6</v>
      </c>
    </row>
    <row r="26" spans="2:10" ht="30" customHeight="1" x14ac:dyDescent="0.25">
      <c r="B26" s="150"/>
      <c r="C26" s="151"/>
      <c r="D26" s="41" t="str">
        <f>"Score: "&amp;G25</f>
        <v>Score: 2</v>
      </c>
      <c r="E26" s="41" t="str">
        <f t="shared" ref="E26" si="8">"Score: "&amp;H25</f>
        <v>Score: 2</v>
      </c>
      <c r="F26" s="42" t="str">
        <f t="shared" ref="F26" si="9">"Score: "&amp;I25</f>
        <v>Score: 2</v>
      </c>
      <c r="J26" s="21"/>
    </row>
    <row r="27" spans="2:10" ht="30" customHeight="1" x14ac:dyDescent="0.25">
      <c r="B27" s="148" t="s">
        <v>74</v>
      </c>
      <c r="C27" s="149"/>
      <c r="D27" s="32" t="s">
        <v>98</v>
      </c>
      <c r="E27" s="74" t="s">
        <v>98</v>
      </c>
      <c r="F27" s="18" t="s">
        <v>98</v>
      </c>
      <c r="G27" s="8">
        <f>IFERROR(VLOOKUP(D27,PositivityGrid,2,FALSE),0)</f>
        <v>2</v>
      </c>
      <c r="H27" s="8">
        <f>IFERROR(VLOOKUP(E27,PositivityGrid,2,FALSE),0)</f>
        <v>2</v>
      </c>
      <c r="I27" s="8">
        <f>IFERROR(VLOOKUP(F27,PositivityGrid,2,FALSE),0)</f>
        <v>2</v>
      </c>
      <c r="J27" s="21">
        <f t="shared" si="1"/>
        <v>6</v>
      </c>
    </row>
    <row r="28" spans="2:10" ht="30" customHeight="1" x14ac:dyDescent="0.25">
      <c r="B28" s="150"/>
      <c r="C28" s="151"/>
      <c r="D28" s="41" t="str">
        <f>"Score: "&amp;G27</f>
        <v>Score: 2</v>
      </c>
      <c r="E28" s="41" t="str">
        <f t="shared" ref="E28" si="10">"Score: "&amp;H27</f>
        <v>Score: 2</v>
      </c>
      <c r="F28" s="42" t="str">
        <f t="shared" ref="F28" si="11">"Score: "&amp;I27</f>
        <v>Score: 2</v>
      </c>
      <c r="J28" s="21"/>
    </row>
    <row r="29" spans="2:10" ht="30" customHeight="1" x14ac:dyDescent="0.25">
      <c r="B29" s="148" t="s">
        <v>75</v>
      </c>
      <c r="C29" s="149"/>
      <c r="D29" s="32" t="s">
        <v>98</v>
      </c>
      <c r="E29" s="74" t="s">
        <v>98</v>
      </c>
      <c r="F29" s="18" t="s">
        <v>98</v>
      </c>
      <c r="G29" s="8">
        <f>IFERROR(VLOOKUP(D29,PositivityGrid,2,FALSE),0)</f>
        <v>2</v>
      </c>
      <c r="H29" s="8">
        <f>IFERROR(VLOOKUP(E29,PositivityGrid,2,FALSE),0)</f>
        <v>2</v>
      </c>
      <c r="I29" s="8">
        <f>IFERROR(VLOOKUP(F29,PositivityGrid,2,FALSE),0)</f>
        <v>2</v>
      </c>
      <c r="J29" s="21">
        <f t="shared" si="1"/>
        <v>6</v>
      </c>
    </row>
    <row r="30" spans="2:10" ht="30" customHeight="1" x14ac:dyDescent="0.25">
      <c r="B30" s="150"/>
      <c r="C30" s="151"/>
      <c r="D30" s="41" t="str">
        <f>"Score: "&amp;G29</f>
        <v>Score: 2</v>
      </c>
      <c r="E30" s="41" t="str">
        <f t="shared" ref="E30" si="12">"Score: "&amp;H29</f>
        <v>Score: 2</v>
      </c>
      <c r="F30" s="42" t="str">
        <f t="shared" ref="F30" si="13">"Score: "&amp;I29</f>
        <v>Score: 2</v>
      </c>
      <c r="J30" s="21"/>
    </row>
    <row r="31" spans="2:10" ht="30" customHeight="1" x14ac:dyDescent="0.25">
      <c r="B31" s="148" t="s">
        <v>76</v>
      </c>
      <c r="C31" s="149"/>
      <c r="D31" s="32" t="s">
        <v>97</v>
      </c>
      <c r="E31" s="74" t="s">
        <v>98</v>
      </c>
      <c r="F31" s="18" t="s">
        <v>98</v>
      </c>
      <c r="G31" s="8">
        <f>IFERROR(VLOOKUP(D31,PositivityGrid,2,FALSE),0)</f>
        <v>1</v>
      </c>
      <c r="H31" s="8">
        <f>IFERROR(VLOOKUP(E31,PositivityGrid,2,FALSE),0)</f>
        <v>2</v>
      </c>
      <c r="I31" s="8">
        <f>IFERROR(VLOOKUP(F31,PositivityGrid,2,FALSE),0)</f>
        <v>2</v>
      </c>
      <c r="J31" s="21">
        <f t="shared" si="1"/>
        <v>5</v>
      </c>
    </row>
    <row r="32" spans="2:10" ht="30" customHeight="1" x14ac:dyDescent="0.25">
      <c r="B32" s="150"/>
      <c r="C32" s="151"/>
      <c r="D32" s="41" t="str">
        <f>"Score: "&amp;G31</f>
        <v>Score: 1</v>
      </c>
      <c r="E32" s="41" t="str">
        <f t="shared" ref="E32" si="14">"Score: "&amp;H31</f>
        <v>Score: 2</v>
      </c>
      <c r="F32" s="42" t="str">
        <f t="shared" ref="F32" si="15">"Score: "&amp;I31</f>
        <v>Score: 2</v>
      </c>
      <c r="J32" s="21"/>
    </row>
    <row r="33" spans="2:11" ht="30" customHeight="1" x14ac:dyDescent="0.25">
      <c r="B33" s="148" t="s">
        <v>77</v>
      </c>
      <c r="C33" s="149"/>
      <c r="D33" s="32" t="s">
        <v>98</v>
      </c>
      <c r="E33" s="74" t="s">
        <v>98</v>
      </c>
      <c r="F33" s="18" t="s">
        <v>98</v>
      </c>
      <c r="G33" s="8">
        <f>IFERROR(VLOOKUP(D33,PositivityGrid,2,FALSE),0)</f>
        <v>2</v>
      </c>
      <c r="H33" s="8">
        <f>IFERROR(VLOOKUP(E33,PositivityGrid,2,FALSE),0)</f>
        <v>2</v>
      </c>
      <c r="I33" s="8">
        <f>IFERROR(VLOOKUP(F33,PositivityGrid,2,FALSE),0)</f>
        <v>2</v>
      </c>
      <c r="J33" s="21">
        <f t="shared" si="1"/>
        <v>6</v>
      </c>
    </row>
    <row r="34" spans="2:11" ht="30" customHeight="1" x14ac:dyDescent="0.25">
      <c r="B34" s="150"/>
      <c r="C34" s="151"/>
      <c r="D34" s="41" t="str">
        <f>"Score: "&amp;G33</f>
        <v>Score: 2</v>
      </c>
      <c r="E34" s="41" t="str">
        <f t="shared" ref="E34" si="16">"Score: "&amp;H33</f>
        <v>Score: 2</v>
      </c>
      <c r="F34" s="42" t="str">
        <f t="shared" ref="F34" si="17">"Score: "&amp;I33</f>
        <v>Score: 2</v>
      </c>
      <c r="J34" s="21"/>
    </row>
    <row r="35" spans="2:11" ht="15" x14ac:dyDescent="0.25">
      <c r="G35" s="21">
        <f>SUM(G17:G34)</f>
        <v>15</v>
      </c>
      <c r="H35" s="21">
        <f>SUM(H17:H34)</f>
        <v>18</v>
      </c>
      <c r="I35" s="21">
        <f>SUM(I17:I34)</f>
        <v>16</v>
      </c>
      <c r="J35" s="21">
        <f>SUM(J17:J34)</f>
        <v>49</v>
      </c>
      <c r="K35" s="21" t="s">
        <v>78</v>
      </c>
    </row>
    <row r="37" spans="2:11" x14ac:dyDescent="0.2">
      <c r="I37" s="152" t="s">
        <v>58</v>
      </c>
      <c r="J37" s="153"/>
      <c r="K37" s="25">
        <f>J35+G9</f>
        <v>55</v>
      </c>
    </row>
    <row r="38" spans="2:11" x14ac:dyDescent="0.2">
      <c r="I38" s="8" t="s">
        <v>59</v>
      </c>
      <c r="K38" s="8">
        <f>ROUND(K37/13.2,1)</f>
        <v>4.2</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15:F15"/>
    <mergeCell ref="B8:D9"/>
    <mergeCell ref="B17:C18"/>
    <mergeCell ref="B19:C20"/>
    <mergeCell ref="B10:E10"/>
    <mergeCell ref="B11:E11"/>
    <mergeCell ref="B12:E12"/>
    <mergeCell ref="B13:E13"/>
    <mergeCell ref="B21:C22"/>
    <mergeCell ref="I37:J37"/>
    <mergeCell ref="B23:C24"/>
    <mergeCell ref="B25:C26"/>
    <mergeCell ref="B29:C30"/>
    <mergeCell ref="B31:C32"/>
    <mergeCell ref="B33:C34"/>
    <mergeCell ref="B27:C28"/>
  </mergeCells>
  <conditionalFormatting sqref="D17:F17">
    <cfRule type="cellIs" dxfId="54" priority="46" operator="equal">
      <formula>"Very negative"</formula>
    </cfRule>
    <cfRule type="expression" dxfId="53" priority="47">
      <formula>OR(D17="Negative",D17="Not Known")</formula>
    </cfRule>
    <cfRule type="cellIs" dxfId="52" priority="48" operator="equal">
      <formula>"Neutral"</formula>
    </cfRule>
    <cfRule type="cellIs" dxfId="51" priority="49" operator="equal">
      <formula>"Positive"</formula>
    </cfRule>
    <cfRule type="cellIs" dxfId="50" priority="50" operator="equal">
      <formula>"Very Positive"</formula>
    </cfRule>
  </conditionalFormatting>
  <conditionalFormatting sqref="D19:F19">
    <cfRule type="cellIs" dxfId="49" priority="41" operator="equal">
      <formula>"Very negative"</formula>
    </cfRule>
    <cfRule type="expression" dxfId="48" priority="42">
      <formula>OR(D19="Negative",D19="Not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23 F23">
    <cfRule type="cellIs" dxfId="44" priority="31" operator="equal">
      <formula>"Very negative"</formula>
    </cfRule>
    <cfRule type="expression" dxfId="43" priority="32">
      <formula>OR(D23="Negative",D23="Not Known")</formula>
    </cfRule>
    <cfRule type="cellIs" dxfId="42" priority="33" operator="equal">
      <formula>"Neutral"</formula>
    </cfRule>
    <cfRule type="cellIs" dxfId="41" priority="34" operator="equal">
      <formula>"Positive"</formula>
    </cfRule>
    <cfRule type="cellIs" dxfId="40" priority="35" operator="equal">
      <formula>"Very Positive"</formula>
    </cfRule>
  </conditionalFormatting>
  <conditionalFormatting sqref="D25 F25">
    <cfRule type="cellIs" dxfId="39" priority="26" operator="equal">
      <formula>"Very negative"</formula>
    </cfRule>
    <cfRule type="expression" dxfId="38" priority="27">
      <formula>OR(D25="Negative",D25="Not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7 F27">
    <cfRule type="cellIs" dxfId="34" priority="21" operator="equal">
      <formula>"Very negative"</formula>
    </cfRule>
    <cfRule type="expression" dxfId="33" priority="22">
      <formula>OR(D27="Negative",D27="Not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9 F29">
    <cfRule type="cellIs" dxfId="29" priority="16" operator="equal">
      <formula>"Very negative"</formula>
    </cfRule>
    <cfRule type="expression" dxfId="28" priority="17">
      <formula>OR(D29="Negative",D29="Not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31 F31">
    <cfRule type="cellIs" dxfId="24" priority="11" operator="equal">
      <formula>"Very negative"</formula>
    </cfRule>
    <cfRule type="expression" dxfId="23" priority="12">
      <formula>OR(D31="Negative",D31="Not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3 F33">
    <cfRule type="cellIs" dxfId="19" priority="6" operator="equal">
      <formula>"Very negative"</formula>
    </cfRule>
    <cfRule type="expression" dxfId="18" priority="7">
      <formula>OR(D33="Negative",D33="Not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21 F10:F13 F21">
    <cfRule type="cellIs" dxfId="14" priority="36" operator="equal">
      <formula>"Very negative"</formula>
    </cfRule>
    <cfRule type="expression" dxfId="13" priority="37">
      <formula>OR(D10="Negative",D10="Not Known")</formula>
    </cfRule>
    <cfRule type="cellIs" dxfId="12" priority="38" operator="equal">
      <formula>"Neutral"</formula>
    </cfRule>
    <cfRule type="cellIs" dxfId="11" priority="39" operator="equal">
      <formula>"Positive"</formula>
    </cfRule>
    <cfRule type="cellIs" dxfId="10" priority="40" operator="equal">
      <formula>"Very Positive"</formula>
    </cfRule>
  </conditionalFormatting>
  <conditionalFormatting sqref="E33 E31 E29 E27 E25 E23 E21">
    <cfRule type="cellIs" dxfId="9" priority="1" operator="equal">
      <formula>"Very negative"</formula>
    </cfRule>
    <cfRule type="expression" dxfId="8" priority="2">
      <formula>OR(E21="Negative",E21="Not Known")</formula>
    </cfRule>
    <cfRule type="cellIs" dxfId="7" priority="3" operator="equal">
      <formula>"Neutral"</formula>
    </cfRule>
    <cfRule type="cellIs" dxfId="6" priority="4" operator="equal">
      <formula>"Positive"</formula>
    </cfRule>
    <cfRule type="cellIs" dxfId="5" priority="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tabSelected="1" zoomScaleNormal="100" zoomScaleSheetLayoutView="100" workbookViewId="0">
      <pane ySplit="7" topLeftCell="A8" activePane="bottomLeft" state="frozen"/>
      <selection activeCell="B5" sqref="B5"/>
      <selection pane="bottomLeft" activeCell="I22" sqref="I22"/>
    </sheetView>
  </sheetViews>
  <sheetFormatPr defaultColWidth="9.140625" defaultRowHeight="14.25" x14ac:dyDescent="0.2"/>
  <cols>
    <col min="1" max="1" width="2.7109375" style="1" customWidth="1"/>
    <col min="2" max="2" width="53.85546875" style="1" customWidth="1"/>
    <col min="3" max="3" width="37" style="1" customWidth="1"/>
    <col min="4" max="4" width="18" style="1" customWidth="1"/>
    <col min="5" max="5" width="9.140625" style="8" hidden="1" customWidth="1"/>
    <col min="6" max="10" width="9.140625" style="8" customWidth="1"/>
    <col min="11" max="16384" width="9.140625" style="1"/>
  </cols>
  <sheetData>
    <row r="8" spans="2:18" ht="41.25" customHeight="1" x14ac:dyDescent="0.2">
      <c r="B8" s="189" t="s">
        <v>79</v>
      </c>
      <c r="C8" s="189"/>
      <c r="D8" s="7" t="s">
        <v>25</v>
      </c>
    </row>
    <row r="9" spans="2:18" s="9" customFormat="1" ht="8.25" x14ac:dyDescent="0.15">
      <c r="B9" s="190"/>
      <c r="C9" s="190"/>
      <c r="D9" s="13"/>
      <c r="E9" s="10"/>
      <c r="F9" s="10"/>
      <c r="G9" s="10"/>
      <c r="H9" s="10"/>
      <c r="I9" s="10"/>
      <c r="J9" s="10"/>
    </row>
    <row r="10" spans="2:18" ht="15" x14ac:dyDescent="0.25">
      <c r="B10" s="170" t="s">
        <v>80</v>
      </c>
      <c r="C10" s="171"/>
      <c r="D10" s="172"/>
      <c r="E10" s="21">
        <f>SUBTOTAL(9,E11:E15)</f>
        <v>4</v>
      </c>
    </row>
    <row r="11" spans="2:18" ht="30" customHeight="1" x14ac:dyDescent="0.2">
      <c r="B11" s="162" t="s">
        <v>81</v>
      </c>
      <c r="C11" s="163"/>
      <c r="D11" s="68" t="s">
        <v>103</v>
      </c>
      <c r="E11" s="8">
        <f>IF($D11="YES",0,2)</f>
        <v>2</v>
      </c>
    </row>
    <row r="12" spans="2:18" ht="30" customHeight="1" x14ac:dyDescent="0.2">
      <c r="B12" s="173" t="s">
        <v>82</v>
      </c>
      <c r="C12" s="26" t="s">
        <v>83</v>
      </c>
      <c r="D12" s="65" t="s">
        <v>102</v>
      </c>
      <c r="E12" s="8">
        <f t="shared" ref="E12:E15" si="0">IF($D12="YES",0,2)</f>
        <v>0</v>
      </c>
      <c r="P12" s="4"/>
      <c r="Q12" s="4"/>
      <c r="R12" s="4"/>
    </row>
    <row r="13" spans="2:18" ht="30" customHeight="1" x14ac:dyDescent="0.2">
      <c r="B13" s="188"/>
      <c r="C13" s="27" t="s">
        <v>84</v>
      </c>
      <c r="D13" s="66" t="s">
        <v>103</v>
      </c>
      <c r="E13" s="8">
        <f t="shared" si="0"/>
        <v>2</v>
      </c>
      <c r="P13" s="4"/>
      <c r="Q13" s="4"/>
      <c r="R13" s="4"/>
    </row>
    <row r="14" spans="2:18" ht="30" customHeight="1" x14ac:dyDescent="0.2">
      <c r="B14" s="188"/>
      <c r="C14" s="27" t="s">
        <v>85</v>
      </c>
      <c r="D14" s="66" t="s">
        <v>102</v>
      </c>
      <c r="E14" s="8">
        <f t="shared" si="0"/>
        <v>0</v>
      </c>
    </row>
    <row r="15" spans="2:18" ht="30" customHeight="1" x14ac:dyDescent="0.2">
      <c r="B15" s="174"/>
      <c r="C15" s="15" t="s">
        <v>86</v>
      </c>
      <c r="D15" s="67" t="s">
        <v>102</v>
      </c>
      <c r="E15" s="8">
        <f t="shared" si="0"/>
        <v>0</v>
      </c>
    </row>
    <row r="16" spans="2:18" x14ac:dyDescent="0.2">
      <c r="B16" s="179" t="s">
        <v>108</v>
      </c>
      <c r="C16" s="180"/>
      <c r="D16" s="181"/>
    </row>
    <row r="17" spans="2:10" ht="15" customHeight="1" x14ac:dyDescent="0.2">
      <c r="B17" s="182" t="s">
        <v>118</v>
      </c>
      <c r="C17" s="183"/>
      <c r="D17" s="184"/>
    </row>
    <row r="18" spans="2:10" x14ac:dyDescent="0.2">
      <c r="B18" s="182"/>
      <c r="C18" s="183"/>
      <c r="D18" s="184"/>
    </row>
    <row r="19" spans="2:10" x14ac:dyDescent="0.2">
      <c r="B19" s="182"/>
      <c r="C19" s="183"/>
      <c r="D19" s="184"/>
    </row>
    <row r="20" spans="2:10" x14ac:dyDescent="0.2">
      <c r="B20" s="182"/>
      <c r="C20" s="183"/>
      <c r="D20" s="184"/>
    </row>
    <row r="21" spans="2:10" x14ac:dyDescent="0.2">
      <c r="B21" s="182"/>
      <c r="C21" s="183"/>
      <c r="D21" s="184"/>
    </row>
    <row r="22" spans="2:10" x14ac:dyDescent="0.2">
      <c r="B22" s="185"/>
      <c r="C22" s="186"/>
      <c r="D22" s="187"/>
    </row>
    <row r="23" spans="2:10" ht="15.75" customHeight="1" x14ac:dyDescent="0.2">
      <c r="B23" s="168"/>
      <c r="C23" s="168"/>
      <c r="D23" s="168"/>
    </row>
    <row r="24" spans="2:10" ht="30" customHeight="1" x14ac:dyDescent="0.25">
      <c r="B24" s="166"/>
      <c r="C24" s="167"/>
      <c r="D24" s="16" t="s">
        <v>37</v>
      </c>
      <c r="E24" s="21">
        <f>SUBTOTAL(9,E25:E26)</f>
        <v>2.5</v>
      </c>
    </row>
    <row r="25" spans="2:10" ht="30" customHeight="1" x14ac:dyDescent="0.2">
      <c r="B25" s="162" t="s">
        <v>87</v>
      </c>
      <c r="C25" s="163"/>
      <c r="D25" s="68" t="s">
        <v>105</v>
      </c>
      <c r="E25" s="8">
        <f>IFERROR(VLOOKUP(D25,ExtentGrid,2,FALSE),0)/2</f>
        <v>2.5</v>
      </c>
    </row>
    <row r="26" spans="2:10" ht="30" customHeight="1" x14ac:dyDescent="0.2">
      <c r="B26" s="164" t="s">
        <v>88</v>
      </c>
      <c r="C26" s="165"/>
      <c r="D26" s="64" t="s">
        <v>104</v>
      </c>
      <c r="E26" s="8">
        <f>IFERROR(VLOOKUP(D26,ExtentGrid,2,FALSE),0)/2</f>
        <v>0</v>
      </c>
    </row>
    <row r="27" spans="2:10" s="11" customFormat="1" ht="20.25" x14ac:dyDescent="0.3">
      <c r="B27" s="169"/>
      <c r="C27" s="169"/>
      <c r="D27" s="14"/>
      <c r="E27" s="12"/>
      <c r="F27" s="12"/>
      <c r="G27" s="12"/>
      <c r="H27" s="12"/>
      <c r="I27" s="12"/>
      <c r="J27" s="12"/>
    </row>
    <row r="28" spans="2:10" ht="15" x14ac:dyDescent="0.25">
      <c r="B28" s="170" t="s">
        <v>89</v>
      </c>
      <c r="C28" s="171"/>
      <c r="D28" s="172"/>
      <c r="E28" s="21">
        <f>SUBTOTAL(9,E29:E33)</f>
        <v>4</v>
      </c>
    </row>
    <row r="29" spans="2:10" ht="30" customHeight="1" x14ac:dyDescent="0.2">
      <c r="B29" s="162" t="s">
        <v>90</v>
      </c>
      <c r="C29" s="163"/>
      <c r="D29" s="28" t="s">
        <v>103</v>
      </c>
      <c r="E29" s="8">
        <f t="shared" ref="E29:E33" si="1">IF($D29="YES",0,2)</f>
        <v>2</v>
      </c>
    </row>
    <row r="30" spans="2:10" ht="30" customHeight="1" x14ac:dyDescent="0.2">
      <c r="B30" s="173" t="s">
        <v>82</v>
      </c>
      <c r="C30" s="26" t="s">
        <v>91</v>
      </c>
      <c r="D30" s="65" t="s">
        <v>102</v>
      </c>
      <c r="E30" s="8">
        <f t="shared" si="1"/>
        <v>0</v>
      </c>
      <c r="F30" s="1"/>
      <c r="G30" s="1"/>
      <c r="H30" s="1"/>
    </row>
    <row r="31" spans="2:10" ht="30" customHeight="1" x14ac:dyDescent="0.2">
      <c r="B31" s="162"/>
      <c r="C31" s="27" t="s">
        <v>92</v>
      </c>
      <c r="D31" s="66" t="s">
        <v>102</v>
      </c>
      <c r="E31" s="8">
        <f t="shared" si="1"/>
        <v>0</v>
      </c>
      <c r="F31" s="72"/>
      <c r="G31" s="72"/>
    </row>
    <row r="32" spans="2:10" ht="30" customHeight="1" x14ac:dyDescent="0.2">
      <c r="B32" s="162"/>
      <c r="C32" s="27" t="s">
        <v>93</v>
      </c>
      <c r="D32" s="66" t="s">
        <v>103</v>
      </c>
      <c r="E32" s="8">
        <f t="shared" si="1"/>
        <v>2</v>
      </c>
      <c r="F32" s="72"/>
      <c r="G32" s="72"/>
    </row>
    <row r="33" spans="2:7" ht="30" customHeight="1" x14ac:dyDescent="0.2">
      <c r="B33" s="174"/>
      <c r="C33" s="15" t="s">
        <v>94</v>
      </c>
      <c r="D33" s="67" t="s">
        <v>102</v>
      </c>
      <c r="E33" s="8">
        <f t="shared" si="1"/>
        <v>0</v>
      </c>
    </row>
    <row r="34" spans="2:7" x14ac:dyDescent="0.2">
      <c r="B34" s="179" t="s">
        <v>107</v>
      </c>
      <c r="C34" s="180"/>
      <c r="D34" s="181"/>
    </row>
    <row r="35" spans="2:7" ht="15" customHeight="1" x14ac:dyDescent="0.2">
      <c r="B35" s="182" t="s">
        <v>117</v>
      </c>
      <c r="C35" s="183"/>
      <c r="D35" s="184"/>
    </row>
    <row r="36" spans="2:7" x14ac:dyDescent="0.2">
      <c r="B36" s="182"/>
      <c r="C36" s="183"/>
      <c r="D36" s="184"/>
    </row>
    <row r="37" spans="2:7" x14ac:dyDescent="0.2">
      <c r="B37" s="182"/>
      <c r="C37" s="183"/>
      <c r="D37" s="184"/>
    </row>
    <row r="38" spans="2:7" x14ac:dyDescent="0.2">
      <c r="B38" s="182"/>
      <c r="C38" s="183"/>
      <c r="D38" s="184"/>
    </row>
    <row r="39" spans="2:7" x14ac:dyDescent="0.2">
      <c r="B39" s="182"/>
      <c r="C39" s="183"/>
      <c r="D39" s="184"/>
    </row>
    <row r="40" spans="2:7" x14ac:dyDescent="0.2">
      <c r="B40" s="182"/>
      <c r="C40" s="183"/>
      <c r="D40" s="184"/>
    </row>
    <row r="41" spans="2:7" ht="14.25" customHeight="1" x14ac:dyDescent="0.2">
      <c r="B41" s="185"/>
      <c r="C41" s="186"/>
      <c r="D41" s="187"/>
    </row>
    <row r="42" spans="2:7" ht="30" customHeight="1" x14ac:dyDescent="0.2">
      <c r="B42" s="168"/>
      <c r="C42" s="168"/>
      <c r="D42" s="168"/>
    </row>
    <row r="43" spans="2:7" ht="30" customHeight="1" x14ac:dyDescent="0.25">
      <c r="B43" s="175"/>
      <c r="C43" s="176"/>
      <c r="D43" s="16" t="s">
        <v>37</v>
      </c>
      <c r="E43" s="21">
        <f>SUBTOTAL(9,E44)</f>
        <v>5</v>
      </c>
    </row>
    <row r="44" spans="2:7" ht="30" customHeight="1" x14ac:dyDescent="0.2">
      <c r="B44" s="177" t="s">
        <v>95</v>
      </c>
      <c r="C44" s="178"/>
      <c r="D44" s="64" t="s">
        <v>105</v>
      </c>
      <c r="E44" s="8">
        <f>IFERROR(VLOOKUP(D44,ExtentGrid,2,FALSE),0)</f>
        <v>5</v>
      </c>
    </row>
    <row r="45" spans="2:7" x14ac:dyDescent="0.2">
      <c r="B45" s="70"/>
      <c r="C45" s="70"/>
      <c r="D45" s="70"/>
    </row>
    <row r="46" spans="2:7" x14ac:dyDescent="0.2">
      <c r="B46" s="70"/>
      <c r="C46" s="70"/>
      <c r="D46" s="70"/>
    </row>
    <row r="47" spans="2:7" x14ac:dyDescent="0.2">
      <c r="F47" s="161"/>
      <c r="G47" s="161"/>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B16:D16"/>
    <mergeCell ref="B17:D22"/>
    <mergeCell ref="B12:B15"/>
    <mergeCell ref="B11:C11"/>
    <mergeCell ref="B8:C8"/>
    <mergeCell ref="B9:C9"/>
    <mergeCell ref="B10:D10"/>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5" x14ac:dyDescent="0.25"/>
  <cols>
    <col min="1" max="1" width="15.42578125" bestFit="1" customWidth="1"/>
  </cols>
  <sheetData>
    <row r="1" spans="1:2" x14ac:dyDescent="0.25">
      <c r="A1" s="8" t="s">
        <v>96</v>
      </c>
      <c r="B1">
        <v>0</v>
      </c>
    </row>
    <row r="2" spans="1:2" x14ac:dyDescent="0.25">
      <c r="A2" s="8" t="s">
        <v>97</v>
      </c>
      <c r="B2">
        <v>1</v>
      </c>
    </row>
    <row r="3" spans="1:2" x14ac:dyDescent="0.25">
      <c r="A3" s="8" t="s">
        <v>98</v>
      </c>
      <c r="B3">
        <v>2</v>
      </c>
    </row>
    <row r="4" spans="1:2" x14ac:dyDescent="0.25">
      <c r="A4" s="8" t="s">
        <v>99</v>
      </c>
      <c r="B4">
        <v>3</v>
      </c>
    </row>
    <row r="5" spans="1:2" x14ac:dyDescent="0.25">
      <c r="A5" s="8" t="s">
        <v>100</v>
      </c>
      <c r="B5">
        <v>4</v>
      </c>
    </row>
    <row r="6" spans="1:2" x14ac:dyDescent="0.25">
      <c r="A6" s="8" t="s">
        <v>101</v>
      </c>
      <c r="B6">
        <v>3</v>
      </c>
    </row>
    <row r="8" spans="1:2" x14ac:dyDescent="0.25">
      <c r="A8" s="8" t="s">
        <v>102</v>
      </c>
    </row>
    <row r="9" spans="1:2" x14ac:dyDescent="0.25">
      <c r="A9" s="8" t="s">
        <v>103</v>
      </c>
    </row>
    <row r="11" spans="1:2" x14ac:dyDescent="0.25">
      <c r="A11" t="s">
        <v>104</v>
      </c>
      <c r="B11">
        <v>0</v>
      </c>
    </row>
    <row r="12" spans="1:2" x14ac:dyDescent="0.25">
      <c r="A12" t="s">
        <v>105</v>
      </c>
      <c r="B12">
        <v>5</v>
      </c>
    </row>
    <row r="13" spans="1:2" x14ac:dyDescent="0.25">
      <c r="A13" t="s">
        <v>106</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F5ABC4B345B1F4A9D677885D0080D6C" ma:contentTypeVersion="4" ma:contentTypeDescription="Create a new document." ma:contentTypeScope="" ma:versionID="b5dc414b0f473c958beed270c1167627">
  <xsd:schema xmlns:xsd="http://www.w3.org/2001/XMLSchema" xmlns:xs="http://www.w3.org/2001/XMLSchema" xmlns:p="http://schemas.microsoft.com/office/2006/metadata/properties" xmlns:ns2="4fd3610d-9bc1-4c31-9be9-c52948f4405e" targetNamespace="http://schemas.microsoft.com/office/2006/metadata/properties" ma:root="true" ma:fieldsID="5ee4c393e3ad98a49ebac83d9c800e9c" ns2:_="">
    <xsd:import namespace="4fd3610d-9bc1-4c31-9be9-c52948f4405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d3610d-9bc1-4c31-9be9-c52948f440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5C0181-C248-4303-946F-8AFB7E5EBDEA}">
  <ds:schemaRefs>
    <ds:schemaRef ds:uri="http://schemas.microsoft.com/office/2006/documentManagement/types"/>
    <ds:schemaRef ds:uri="http://purl.org/dc/elements/1.1/"/>
    <ds:schemaRef ds:uri="http://schemas.microsoft.com/office/2006/metadata/properties"/>
    <ds:schemaRef ds:uri="6d85b80b-1d70-431a-a327-1f7dfc954383"/>
    <ds:schemaRef ds:uri="http://purl.org/dc/terms/"/>
    <ds:schemaRef ds:uri="http://schemas.openxmlformats.org/package/2006/metadata/core-properties"/>
    <ds:schemaRef ds:uri="http://purl.org/dc/dcmitype/"/>
    <ds:schemaRef ds:uri="http://schemas.microsoft.com/office/infopath/2007/PartnerControls"/>
    <ds:schemaRef ds:uri="837d63a7-3344-4425-a45c-e2be52241d42"/>
    <ds:schemaRef ds:uri="http://www.w3.org/XML/1998/namespace"/>
  </ds:schemaRefs>
</ds:datastoreItem>
</file>

<file path=customXml/itemProps2.xml><?xml version="1.0" encoding="utf-8"?>
<ds:datastoreItem xmlns:ds="http://schemas.openxmlformats.org/officeDocument/2006/customXml" ds:itemID="{71311B6A-5248-4BEF-9B14-165675A1C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d3610d-9bc1-4c31-9be9-c52948f440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9C22B6-2EE8-4685-9DF0-25DF2036CA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Jon Davis</cp:lastModifiedBy>
  <cp:revision/>
  <dcterms:created xsi:type="dcterms:W3CDTF">2016-04-19T12:09:38Z</dcterms:created>
  <dcterms:modified xsi:type="dcterms:W3CDTF">2020-10-20T11:29:02Z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127eb8-1c2a-4c17-86cc-a5ba0926d1f9_Enabled">
    <vt:lpwstr>True</vt:lpwstr>
  </property>
  <property fmtid="{D5CDD505-2E9C-101B-9397-08002B2CF9AE}" pid="3" name="MSIP_Label_22127eb8-1c2a-4c17-86cc-a5ba0926d1f9_SiteId">
    <vt:lpwstr>61d0734f-7fce-4063-b638-09ac5ad5a43f</vt:lpwstr>
  </property>
  <property fmtid="{D5CDD505-2E9C-101B-9397-08002B2CF9AE}" pid="4" name="MSIP_Label_22127eb8-1c2a-4c17-86cc-a5ba0926d1f9_Owner">
    <vt:lpwstr>Jonathan.Nunn@Kirklees.gov.uk</vt:lpwstr>
  </property>
  <property fmtid="{D5CDD505-2E9C-101B-9397-08002B2CF9AE}" pid="5" name="MSIP_Label_22127eb8-1c2a-4c17-86cc-a5ba0926d1f9_SetDate">
    <vt:lpwstr>2019-08-07T07:55:39.7584284Z</vt:lpwstr>
  </property>
  <property fmtid="{D5CDD505-2E9C-101B-9397-08002B2CF9AE}" pid="6" name="MSIP_Label_22127eb8-1c2a-4c17-86cc-a5ba0926d1f9_Name">
    <vt:lpwstr>Official</vt:lpwstr>
  </property>
  <property fmtid="{D5CDD505-2E9C-101B-9397-08002B2CF9AE}" pid="7" name="MSIP_Label_22127eb8-1c2a-4c17-86cc-a5ba0926d1f9_Application">
    <vt:lpwstr>Microsoft Azure Information Protection</vt:lpwstr>
  </property>
  <property fmtid="{D5CDD505-2E9C-101B-9397-08002B2CF9AE}" pid="8" name="MSIP_Label_22127eb8-1c2a-4c17-86cc-a5ba0926d1f9_Extended_MSFT_Method">
    <vt:lpwstr>Automatic</vt:lpwstr>
  </property>
  <property fmtid="{D5CDD505-2E9C-101B-9397-08002B2CF9AE}" pid="9" name="Sensitivity">
    <vt:lpwstr>Official</vt:lpwstr>
  </property>
  <property fmtid="{D5CDD505-2E9C-101B-9397-08002B2CF9AE}" pid="10" name="ContentTypeId">
    <vt:lpwstr>0x0101008F5ABC4B345B1F4A9D677885D0080D6C</vt:lpwstr>
  </property>
</Properties>
</file>