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drawings/drawing1.xml" ContentType="application/vnd.openxmlformats-officedocument.drawing+xml"/>
  <Override PartName="/xl/theme/theme1.xml" ContentType="application/vnd.openxmlformats-officedocument.theme+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8C4F1C90-05EB-6A55-5F09-09C24B55AC0B}"/>
  <workbookPr codeName="ThisWorkbook" defaultThemeVersion="124226"/>
  <mc:AlternateContent xmlns:mc="http://schemas.openxmlformats.org/markup-compatibility/2006">
    <mc:Choice Requires="x15">
      <x15ac:absPath xmlns:x15ac="http://schemas.microsoft.com/office/spreadsheetml/2010/11/ac" url="C:\Users\TinaCooper\Desktop\"/>
    </mc:Choice>
  </mc:AlternateContent>
  <bookViews>
    <workbookView xWindow="240" yWindow="30" windowWidth="18960" windowHeight="7485" activeTab="1"/>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5251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<sst xmlns="http://schemas.openxmlformats.org/spreadsheetml/2006/main" count="188" uniqueCount="122">
  <si>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</si>
  <si>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</si>
  <si>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</si>
  <si>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</si>
  <si>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</si>
  <si>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</si>
  <si>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</si>
  <si>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</si>
  <si>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</si>
  <si>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</si>
  <si>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</si>
  <si>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</si>
  <si>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</si>
  <si>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</si>
  <si>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</si>
  <si>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</si>
  <si>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</si>
  <si>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</si>
  <si>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</si>
  <si>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</si>
  <si>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</si>
  <si>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</si>
  <si>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</si>
  <si>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</si>
  <si>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</si>
  <si>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</si>
  <si>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</si>
  <si>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</si>
  <si>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</si>
  <si>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</si>
  <si>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</si>
  <si>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</si>
  <si>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</si>
  <si>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</si>
  <si>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</si>
  <si>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</si>
  <si>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</si>
  <si>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</si>
  <si>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</si>
  <si>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</si>
  <si>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</si>
  <si>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</si>
  <si>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</si>
  <si>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</si>
  <si>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</si>
  <si>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</si>
  <si>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</si>
  <si>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</si>
  <si>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</si>
  <si>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</si>
  <si>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</si>
  <si>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</si>
  <si>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</si>
  <si>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</si>
  <si>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</si>
  <si>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</si>
  <si>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</si>
  <si>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</si>
  <si>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</si>
  <si>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</si>
  <si>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</si>
  <si>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</si>
  <si>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</si>
  <si>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</si>
  <si>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</si>
  <si>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</si>
  <si>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</si>
  <si>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</si>
  <si>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</si>
  <si>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</si>
  <si>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</si>
  <si>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</si>
  <si>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</si>
  <si>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</si>
  <si>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</si>
  <si>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</si>
  <si>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</si>
  <si>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</si>
  <si>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</si>
  <si>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</si>
  <si>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</si>
  <si>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</si>
  <si>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</si>
  <si>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</si>
  <si>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</si>
  <si>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</si>
  <si>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</si>
  <si>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</si>
  <si>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</si>
  <si>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</si>
  <si>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</si>
  <si>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</si>
  <si>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</si>
  <si>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</si>
  <si>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</si>
  <si>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</si>
  <si>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</si>
  <si>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</si>
  <si>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</si>
  <si>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</si>
  <si>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</si>
  <si>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</si>
  <si>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</si>
  <si>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</si>
  <si>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</si>
  <si>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</si>
  <si>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</si>
  <si>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</si>
  <si>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</si>
  <si>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</si>
  <si>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</si>
  <si>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</si>
  <si>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</si>
  <si>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</si>
  <si>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Public Health</t>
  </si>
  <si>
    <t>Carl Mackie</t>
  </si>
  <si>
    <t>Keith Henshall</t>
  </si>
  <si>
    <t>Health Improvement</t>
  </si>
  <si>
    <t>Pan Kirklees</t>
  </si>
  <si>
    <t xml:space="preserve">A Kirklees wide integrated approach to health improvement that brings together a number of existing resources (PALS, Health Trainers, Weight Management, Expert Patients, Smoking Cessation, Looking After Me, Active and Steps for Life) into one holistic model with a greater focus on prevention.  It will take a whole-person and community approach to improving health.  In particular, it will support individuals to find solutions to things which determine their health.  The model will integrate a range of systems, interventions and services in order to improve health and wellbeing and will be based within communities to improve the connection and understanding of local need. 
This integration has also been designed to maximise the available financial resource by taking advantage of Economies of Scale, increase the models capacity to deliver interventions traditionally delivered solely, at additional cost, by Primary Care and by tackling un-healthy behaviour earlier, preventing escalation of need which impacts on the wider health and social care provision.
The model aims to help people in Kirklees live longer, healthier, happier lives and feel more able to look after themselves and others.  Specifically, it will contribute towards reducing the number of people living with long-term conditions, decrease levels of obesity, decrease the number of people who smoke, increase the number of people who are physically active, and support people to have good mental and emotional wellbeing. It will work systemically with the Early Intervention and Prevention  programme, especially Community Plus to create supportive environments.  It will support the aims of the West Yorkshire and Harrogate STP and our local Kirklees Health and Wellbeing Plan by reducing demand on health and social care services.
</t>
  </si>
  <si>
    <r>
      <rPr>
        <sz val="11"/>
        <color rgb="FFFF0000"/>
        <rFont val="Arial"/>
        <family val="2"/>
      </rPr>
      <t>Please list your evidence/intelligence here [you can include hyperlinks to files/research/websites]:</t>
    </r>
    <r>
      <rPr>
        <sz val="11"/>
        <color rgb="FF000000"/>
        <rFont val="Arial"/>
        <family val="2"/>
      </rPr>
      <t xml:space="preserve">
Public Health England. Psychosocial Pathways and Health Equity: Informing action on health inequity. 2017 describes…
“Psychosocial pathways help explain how exposure to social, environmental, economic, political and cultural factors (known as social determinants) shape health outcomes. Psychosocial pathways are significant in mediating the effects of social determinants of health.  
The paper recommends… 
“Integrated service approaches are needed that address social determinants and psychosocial factors as part of support to people and communities to improve their health and wellbeing.
An integrated approach to behaviour change is required that understands that people’s behaviour depends on their opportunities, capabilities and motivations.”
Review of evidence on ‘wellness services’ by Liverpool Public Health Observatory (Winters et al, 2010)
• Found that they can be cost-effective, as well as offering a range of benefits to users
• Conclude that a shift from “commissioning individual lifestyle services to a more holistic approach taking into consideration the socio-economic determinants of health… will be the most effective way to reduce health inequalities rather than tackling more proximal causes (such as smoking), through behaviour change programmes” (p.9)
Review undertaken on behalf of the National Centre for Smoking Cessation and Training (NCSCT) (Shahab, 2016)
• Concluded that the effectiveness and cost-effectiveness of multiple behaviour change interventions depend on the behaviour targeted
A recent literature review undertaken by PHE concluded that multiple risk behaviour interventions delivered simultaneously or sequentially can be effective (Public Health England.  Tackling Multiple Risk Behaviours: Comparison of the Relative Effectiveness of Simultaneous and Sequential Interventions. 2016.). However, results comparing the relative effectiveness of sequential versus simultaneous interventions provide no definitive answer.  The King’s Fund recommends that commissioners will need to innovate and take risks. They will need to enhance the evidence base through their own practice and subsequent evaluation.
Systematic review and meta-analysis of 69 studies (Meader et al, 2017)
• Found modest improvements in most behaviours
• With smoking behaviour, sequential interventions were found to be more effective than simultaneous change.
The Kirklees Integrated Model is more to do with sequential interventions (if appropriate) rather than simultaneous behaviour change.  Working holistically, flexibly and focusing on supporting the solutions to the determinants of people’s health.
Emerging Wellness Models or similar approaches being developed up and down the country showing positive findings and opportunities to learn from best practice (e.g. Live Well Gateshead Evaluation Findings and Lessons Learned, 2017.)
Review undertaken on behalf of the National Centre for Smoking Cessation and Training (NCSCT) (Shahab, 2016)
• Concluded that the effectiveness and cost-effectiveness of multiple behaviour change interventions depend on the behaviour targeted
A number of other areas are moving towards a more outreach/non clinical approach to delivering Health Checks to increase uptake from deprived groups. – Current approach in Kirklees not working as we have a clear social gradient.
Other relevant  literature supporting Wellness approach:
Strength- or asset-based approaches (Morgan &amp; Ziglio, 2007; Glasgow Centre for Population Health, 2011; Foot &amp; Hopkins, 2010; Rippon &amp; Hopkins, 2015)
Addressing the social determinants of health and health equity (WHO, 2008; Marmot, 2010)
The need to adopt innovative approaches in order to improve access to services for typically ‘hard to reach’ or under-served groups (NICE, 2014)
Health trainers (Ball &amp; Nasr, 2011; Wilkinson et al, 2011; Jennings et al, 2013; Visram et al, 2014) and other lay or community health workers (Lewin et al, 2005; Viswanathan et al, 2009; Carr et al, 2011)
Realising The Value – ‘At the heart of health: realising the value of people and communities’ (March 2016)
Realising The Value – ‘Supporting self-management: A guide to enabling behaviour change for health and wellbeing using person- and community-centred approaches’ (Sept 2016)
Kirklees Council (PEARLS (Person-based Evidence and Real Life Stories): Health Behaviour Insight Summary (2014)
To inform the design of the KIWM, multiple sources of insight and intelligence have been drawn from.  Local sources are:
- Qualitative insight commissioned in 2017 by Kirklees Council - completed by Social Marketing Gateway
- Results from ‘Healthy Lifestyles’ survey during August and September 2017 generated and analysed by Kirklees Council (1025 respondents) 
- Existing service monitoring data held by Kirklees Council relating to current service provision (Health Trainers, PALS and EPP, smoking cessation, NHS health checks, weight management)
- Existing insight held by Kirklees Council previously (PEARLS (Person-based Evidence and Real Life Stories): Health Behaviour Insight Summary (2014)
- Stakeholder and provider events during 2017, and ongoing engagement
In addition, other national sources have been consulted:
- Realising The Value – ‘At the heart of health: realising the value of people and communities’ (March 2016)
- Realising The Value – ‘Supporting self-management: A guide to enabling behaviour change for health and wellbeing using person- and community-centred approaches’ (Sept 2016)
- Learning from other integrated wellbeing models nationwide
Local insight and inte intelligence:
Insights from the Current Living in Kirklees (CLiK) surveys (many of which can be found in the current Kirklees Joint Strategic Assessment (KJSA) and the previous Kirklees Joint Strategic Needs Assessment (JSNA)) tell us that some segments of the population are much more motivated to look after their own health than others and that different segments respond to different types of interventions and communication. CLiK data also tells us that poor health behaviours are often clustered (i.e. people have more than one risky behaviour) and that some segments and demographic groups have poorer health behaviours, social connectedness  and quality of life than others. These insights support a person-centred, holistic wellness model rather than a ‘one size fits all’ approach.
</t>
    </r>
  </si>
  <si>
    <t>EX PI2 and PI6 Corporate</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</si>
</sst>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
      <sz val="11"/>
      <color rgb="FFFF0000"/>
      <name val="Arial"/>
      <family val="2"/>
    </font>
    <font>
      <sz val="11"/>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20">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8" fillId="0" borderId="1" xfId="0" applyFont="1" applyBorder="1"/>
    <xf numFmtId="0" fontId="39" fillId="0" borderId="1" xfId="0" applyFont="1" applyBorder="1"/>
    <xf numFmtId="0" fontId="5" fillId="0" borderId="2" xfId="0" applyFont="1" applyBorder="1" applyAlignment="1">
      <alignment horizontal="left"/>
    </xf>
    <xf numFmtId="0" fontId="5" fillId="0" borderId="3" xfId="0" applyFont="1" applyBorder="1" applyAlignment="1">
      <alignment horizontal="left"/>
    </xf>
    <xf numFmtId="0" fontId="5" fillId="0" borderId="4" xfId="0" applyFont="1" applyBorder="1" applyAlignment="1">
      <alignment horizontal="left"/>
    </xf>
    <xf numFmtId="14" fontId="5" fillId="0" borderId="1" xfId="0" applyNumberFormat="1" applyFont="1" applyBorder="1" applyAlignment="1">
      <alignment horizontal="left"/>
    </xf>
    <xf numFmtId="0" fontId="5" fillId="0" borderId="1" xfId="0" applyFont="1" applyBorder="1" applyAlignment="1">
      <alignment horizontal="left"/>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topLeftCell="A25" workbookViewId="0">
      <selection activeCell="A2" sqref="A2"/>
    </sheetView>
  </sheetViews>
  <sheetFormatPr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abSelected="1" topLeftCell="A7" zoomScale="115" zoomScaleNormal="115" workbookViewId="0">
      <selection activeCell="A9" sqref="A9:C9"/>
    </sheetView>
  </sheetViews>
  <sheetFormatPr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69" t="s">
        <v>1</v>
      </c>
      <c r="B4" s="69"/>
      <c r="C4" s="69"/>
      <c r="D4" s="70" t="s">
        <v>4</v>
      </c>
      <c r="E4" s="71"/>
      <c r="F4" s="71"/>
      <c r="G4" s="71"/>
      <c r="H4" s="72"/>
    </row>
    <row r="5" spans="1:8" ht="30.75" customHeight="1" x14ac:dyDescent="0.2">
      <c r="A5" s="67" t="s">
        <v>114</v>
      </c>
      <c r="B5" s="67"/>
      <c r="C5" s="67"/>
      <c r="D5" s="63" t="s">
        <v>116</v>
      </c>
      <c r="E5" s="64"/>
      <c r="F5" s="64"/>
      <c r="G5" s="64"/>
      <c r="H5" s="65"/>
    </row>
    <row r="6" spans="1:8" ht="15" x14ac:dyDescent="0.25">
      <c r="A6" s="69" t="s">
        <v>2</v>
      </c>
      <c r="B6" s="69"/>
      <c r="C6" s="69"/>
      <c r="D6" s="70" t="s">
        <v>5</v>
      </c>
      <c r="E6" s="71"/>
      <c r="F6" s="71"/>
      <c r="G6" s="71"/>
      <c r="H6" s="72"/>
    </row>
    <row r="7" spans="1:8" ht="24.75" customHeight="1" x14ac:dyDescent="0.2">
      <c r="A7" s="67" t="s">
        <v>117</v>
      </c>
      <c r="B7" s="67"/>
      <c r="C7" s="67"/>
      <c r="D7" s="63" t="s">
        <v>115</v>
      </c>
      <c r="E7" s="64"/>
      <c r="F7" s="64"/>
      <c r="G7" s="64"/>
      <c r="H7" s="65"/>
    </row>
    <row r="8" spans="1:8" ht="15" x14ac:dyDescent="0.25">
      <c r="A8" s="69" t="s">
        <v>3</v>
      </c>
      <c r="B8" s="69"/>
      <c r="C8" s="69"/>
      <c r="D8" s="70" t="s">
        <v>6</v>
      </c>
      <c r="E8" s="71"/>
      <c r="F8" s="71"/>
      <c r="G8" s="71"/>
      <c r="H8" s="72"/>
    </row>
    <row r="9" spans="1:8" ht="25.5" customHeight="1" x14ac:dyDescent="0.2">
      <c r="A9" s="67" t="s">
        <v>121</v>
      </c>
      <c r="B9" s="67"/>
      <c r="C9" s="67"/>
      <c r="D9" s="66">
        <v>42795</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topLeftCell="A4" zoomScale="115" zoomScaleNormal="115" workbookViewId="0">
      <selection activeCell="A9" sqref="A9:H9"/>
    </sheetView>
  </sheetViews>
  <sheetFormatPr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80" t="s">
        <v>7</v>
      </c>
      <c r="B1" s="80"/>
      <c r="C1" s="80"/>
      <c r="D1" s="80"/>
      <c r="E1" s="80"/>
      <c r="F1" s="80"/>
      <c r="G1" s="80"/>
      <c r="H1" s="10" t="s">
        <v>61</v>
      </c>
      <c r="I1" s="31" t="s">
        <v>39</v>
      </c>
      <c r="J1" s="31" t="s">
        <v>40</v>
      </c>
    </row>
    <row r="2" spans="1:14" ht="30" customHeight="1" x14ac:dyDescent="0.2">
      <c r="A2" s="81" t="s">
        <v>8</v>
      </c>
      <c r="B2" s="81"/>
      <c r="C2" s="81"/>
      <c r="D2" s="81"/>
      <c r="E2" s="81"/>
      <c r="F2" s="81"/>
      <c r="G2" s="81"/>
      <c r="H2" s="17" t="s">
        <v>39</v>
      </c>
      <c r="I2" s="31">
        <f>IF($H2&lt;&gt;"YES",0,2)</f>
        <v>2</v>
      </c>
      <c r="J2" s="31">
        <f t="shared" ref="J2:J7" si="0">IF($H2&lt;&gt;"No",0,0)</f>
        <v>0</v>
      </c>
      <c r="K2" s="31" t="s">
        <v>49</v>
      </c>
      <c r="N2" s="31" t="s">
        <v>39</v>
      </c>
    </row>
    <row r="3" spans="1:14" ht="26.25" customHeight="1" x14ac:dyDescent="0.2">
      <c r="A3" s="81" t="s">
        <v>9</v>
      </c>
      <c r="B3" s="81"/>
      <c r="C3" s="81"/>
      <c r="D3" s="81"/>
      <c r="E3" s="81"/>
      <c r="F3" s="81"/>
      <c r="G3" s="81"/>
      <c r="H3" s="17" t="s">
        <v>40</v>
      </c>
      <c r="I3" s="31">
        <f>IF($H3&lt;&gt;"YES",0,-2)</f>
        <v>0</v>
      </c>
      <c r="J3" s="31">
        <f t="shared" si="0"/>
        <v>0</v>
      </c>
      <c r="K3" s="31" t="s">
        <v>50</v>
      </c>
      <c r="N3" s="31" t="s">
        <v>40</v>
      </c>
    </row>
    <row r="4" spans="1:14" ht="27" customHeight="1" x14ac:dyDescent="0.2">
      <c r="A4" s="81" t="s">
        <v>10</v>
      </c>
      <c r="B4" s="81"/>
      <c r="C4" s="81"/>
      <c r="D4" s="81"/>
      <c r="E4" s="81"/>
      <c r="F4" s="81"/>
      <c r="G4" s="81"/>
      <c r="H4" s="17" t="s">
        <v>40</v>
      </c>
      <c r="I4" s="31">
        <f>IF($H4&lt;&gt;"YES",0,-2)</f>
        <v>0</v>
      </c>
      <c r="J4" s="31">
        <f t="shared" si="0"/>
        <v>0</v>
      </c>
      <c r="K4" s="31" t="s">
        <v>50</v>
      </c>
    </row>
    <row r="5" spans="1:14" ht="27" customHeight="1" x14ac:dyDescent="0.2">
      <c r="A5" s="81" t="s">
        <v>11</v>
      </c>
      <c r="B5" s="81"/>
      <c r="C5" s="81"/>
      <c r="D5" s="81"/>
      <c r="E5" s="81"/>
      <c r="F5" s="81"/>
      <c r="G5" s="81"/>
      <c r="H5" s="17" t="s">
        <v>39</v>
      </c>
      <c r="I5" s="31">
        <f>IF($H5&lt;&gt;"YES",0,2)</f>
        <v>2</v>
      </c>
      <c r="J5" s="31">
        <f t="shared" si="0"/>
        <v>0</v>
      </c>
      <c r="K5" s="31" t="s">
        <v>49</v>
      </c>
    </row>
    <row r="6" spans="1:14" ht="28.5" customHeight="1" x14ac:dyDescent="0.2">
      <c r="A6" s="81" t="s">
        <v>72</v>
      </c>
      <c r="B6" s="81"/>
      <c r="C6" s="81"/>
      <c r="D6" s="81"/>
      <c r="E6" s="81"/>
      <c r="F6" s="81"/>
      <c r="G6" s="81"/>
      <c r="H6" s="17" t="s">
        <v>39</v>
      </c>
      <c r="I6" s="31">
        <f>IF($H6&lt;&gt;"YES",0,-2)</f>
        <v>-2</v>
      </c>
      <c r="J6" s="31">
        <f t="shared" si="0"/>
        <v>0</v>
      </c>
      <c r="K6" s="31" t="s">
        <v>50</v>
      </c>
    </row>
    <row r="7" spans="1:14" ht="30.75" customHeight="1" x14ac:dyDescent="0.2">
      <c r="A7" s="73" t="s">
        <v>12</v>
      </c>
      <c r="B7" s="73"/>
      <c r="C7" s="73"/>
      <c r="D7" s="73"/>
      <c r="E7" s="73"/>
      <c r="F7" s="73"/>
      <c r="G7" s="73"/>
      <c r="H7" s="17" t="s">
        <v>39</v>
      </c>
      <c r="I7" s="31">
        <f>IF($H7&lt;&gt;"YES",0,-2)</f>
        <v>-2</v>
      </c>
      <c r="J7" s="31">
        <f t="shared" si="0"/>
        <v>0</v>
      </c>
      <c r="K7" s="31" t="s">
        <v>50</v>
      </c>
    </row>
    <row r="8" spans="1:14" ht="33" customHeight="1" x14ac:dyDescent="0.25">
      <c r="A8" s="74" t="s">
        <v>13</v>
      </c>
      <c r="B8" s="75"/>
      <c r="C8" s="75"/>
      <c r="D8" s="75"/>
      <c r="E8" s="75"/>
      <c r="F8" s="75"/>
      <c r="G8" s="75"/>
      <c r="H8" s="76"/>
      <c r="I8" s="31">
        <f>SUM(I2:I7)</f>
        <v>0</v>
      </c>
      <c r="J8" s="31">
        <f>SUM(J2:J7)</f>
        <v>0</v>
      </c>
      <c r="K8" s="31" t="s">
        <v>51</v>
      </c>
    </row>
    <row r="9" spans="1:14" ht="66" customHeight="1" x14ac:dyDescent="0.2">
      <c r="A9" s="77" t="s">
        <v>119</v>
      </c>
      <c r="B9" s="78"/>
      <c r="C9" s="78"/>
      <c r="D9" s="78"/>
      <c r="E9" s="78"/>
      <c r="F9" s="78"/>
      <c r="G9" s="78"/>
      <c r="H9" s="79"/>
      <c r="I9" s="32" t="s">
        <v>53</v>
      </c>
      <c r="J9" s="31">
        <f>SUM(I8:J8)</f>
        <v>0</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opLeftCell="A16" workbookViewId="0">
      <selection sqref="A1:C2"/>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87" t="s">
        <v>20</v>
      </c>
      <c r="B1" s="88"/>
      <c r="C1" s="89"/>
      <c r="D1" s="21" t="s">
        <v>19</v>
      </c>
    </row>
    <row r="2" spans="1:16" ht="20.100000000000001" customHeight="1" x14ac:dyDescent="0.25">
      <c r="A2" s="90"/>
      <c r="B2" s="91"/>
      <c r="C2" s="92"/>
      <c r="D2" s="22" t="s">
        <v>65</v>
      </c>
      <c r="E2" s="34">
        <v>2</v>
      </c>
      <c r="F2" s="34">
        <v>1</v>
      </c>
      <c r="G2" s="34">
        <v>0</v>
      </c>
      <c r="H2" s="34">
        <v>-1</v>
      </c>
      <c r="I2" s="34" t="s">
        <v>71</v>
      </c>
      <c r="K2" s="33" t="s">
        <v>68</v>
      </c>
    </row>
    <row r="3" spans="1:16" ht="30" customHeight="1" x14ac:dyDescent="0.25">
      <c r="A3" s="93" t="s">
        <v>21</v>
      </c>
      <c r="B3" s="93"/>
      <c r="C3" s="93"/>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5" t="s">
        <v>22</v>
      </c>
      <c r="B4" s="96"/>
      <c r="C4" s="97"/>
      <c r="D4" s="23" t="s">
        <v>15</v>
      </c>
      <c r="E4" s="33">
        <f t="shared" ref="E4:E27" si="0">IF($D4&lt;&gt;"Very Positive",0,2)</f>
        <v>0</v>
      </c>
      <c r="F4" s="33">
        <f t="shared" ref="F4:F27" si="1">IF($D4&lt;&gt;"Positive",0,1)</f>
        <v>1</v>
      </c>
      <c r="G4" s="33">
        <f t="shared" ref="G4:G27" si="2">IF($D4&lt;&gt;"Neutral",0,0)</f>
        <v>0</v>
      </c>
      <c r="H4" s="33">
        <f t="shared" ref="H4:H27" si="3">IF($D4&lt;&gt;"Negative",0,-1)</f>
        <v>0</v>
      </c>
      <c r="I4" s="33">
        <f t="shared" ref="I4:I27" si="4">IF($D4&lt;&gt;"Very Negative",0,-2)</f>
        <v>0</v>
      </c>
      <c r="K4" s="33" t="s">
        <v>16</v>
      </c>
    </row>
    <row r="5" spans="1:16" ht="30" customHeight="1" x14ac:dyDescent="0.25">
      <c r="A5" s="95" t="s">
        <v>24</v>
      </c>
      <c r="B5" s="96"/>
      <c r="C5" s="97"/>
      <c r="D5" s="23" t="s">
        <v>118</v>
      </c>
      <c r="E5" s="33">
        <f t="shared" si="0"/>
        <v>0</v>
      </c>
      <c r="F5" s="33">
        <f t="shared" si="1"/>
        <v>0</v>
      </c>
      <c r="G5" s="33">
        <f t="shared" si="2"/>
        <v>0</v>
      </c>
      <c r="H5" s="33">
        <f t="shared" si="3"/>
        <v>0</v>
      </c>
      <c r="I5" s="33">
        <f t="shared" si="4"/>
        <v>0</v>
      </c>
      <c r="K5" s="33" t="s">
        <v>17</v>
      </c>
    </row>
    <row r="6" spans="1:16" ht="30" customHeight="1" x14ac:dyDescent="0.25">
      <c r="A6" s="94" t="s">
        <v>23</v>
      </c>
      <c r="B6" s="94"/>
      <c r="C6" s="94"/>
      <c r="D6" s="23" t="s">
        <v>15</v>
      </c>
      <c r="E6" s="33">
        <f t="shared" si="0"/>
        <v>0</v>
      </c>
      <c r="F6" s="33">
        <f t="shared" si="1"/>
        <v>1</v>
      </c>
      <c r="G6" s="33">
        <f t="shared" si="2"/>
        <v>0</v>
      </c>
      <c r="H6" s="33">
        <f t="shared" si="3"/>
        <v>0</v>
      </c>
      <c r="I6" s="33">
        <f t="shared" si="4"/>
        <v>0</v>
      </c>
      <c r="K6" s="33" t="s">
        <v>69</v>
      </c>
    </row>
    <row r="7" spans="1:16" ht="30" customHeight="1" x14ac:dyDescent="0.25">
      <c r="A7" s="98" t="s">
        <v>25</v>
      </c>
      <c r="B7" s="98"/>
      <c r="C7" s="98"/>
      <c r="D7" s="23" t="s">
        <v>15</v>
      </c>
      <c r="E7" s="33">
        <f t="shared" si="0"/>
        <v>0</v>
      </c>
      <c r="F7" s="33">
        <f t="shared" si="1"/>
        <v>1</v>
      </c>
      <c r="G7" s="33">
        <f t="shared" si="2"/>
        <v>0</v>
      </c>
      <c r="H7" s="33">
        <f t="shared" si="3"/>
        <v>0</v>
      </c>
      <c r="I7" s="33">
        <f t="shared" si="4"/>
        <v>0</v>
      </c>
      <c r="K7" s="33" t="s">
        <v>18</v>
      </c>
    </row>
    <row r="8" spans="1:16" ht="30" customHeight="1" x14ac:dyDescent="0.25">
      <c r="A8" s="93" t="s">
        <v>26</v>
      </c>
      <c r="B8" s="93"/>
      <c r="C8" s="93"/>
      <c r="D8" s="85" t="s">
        <v>65</v>
      </c>
    </row>
    <row r="9" spans="1:16" ht="37.5" customHeight="1" thickBot="1" x14ac:dyDescent="0.3">
      <c r="A9" s="82" t="s">
        <v>67</v>
      </c>
      <c r="B9" s="83"/>
      <c r="C9" s="84"/>
      <c r="D9" s="86"/>
      <c r="P9" s="20"/>
    </row>
    <row r="10" spans="1:16" ht="30" customHeight="1" thickBot="1" x14ac:dyDescent="0.3">
      <c r="A10" s="6"/>
      <c r="B10" s="10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104"/>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10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104"/>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10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102"/>
      <c r="C15" s="9" t="s">
        <v>28</v>
      </c>
      <c r="D15" s="23" t="s">
        <v>15</v>
      </c>
      <c r="E15" s="33">
        <f t="shared" si="0"/>
        <v>0</v>
      </c>
      <c r="F15" s="33">
        <f t="shared" si="1"/>
        <v>1</v>
      </c>
      <c r="G15" s="33">
        <f t="shared" si="2"/>
        <v>0</v>
      </c>
      <c r="H15" s="33">
        <f t="shared" si="3"/>
        <v>0</v>
      </c>
      <c r="I15" s="33">
        <f t="shared" si="4"/>
        <v>0</v>
      </c>
    </row>
    <row r="16" spans="1:16" ht="30" customHeight="1" thickBot="1" x14ac:dyDescent="0.3">
      <c r="A16" s="6"/>
      <c r="B16" s="10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102"/>
      <c r="C17" s="9" t="s">
        <v>28</v>
      </c>
      <c r="D17" s="23" t="s">
        <v>15</v>
      </c>
      <c r="E17" s="33">
        <f t="shared" si="0"/>
        <v>0</v>
      </c>
      <c r="F17" s="33">
        <f t="shared" si="1"/>
        <v>1</v>
      </c>
      <c r="G17" s="33">
        <f t="shared" si="2"/>
        <v>0</v>
      </c>
      <c r="H17" s="33">
        <f t="shared" si="3"/>
        <v>0</v>
      </c>
      <c r="I17" s="33">
        <f t="shared" si="4"/>
        <v>0</v>
      </c>
    </row>
    <row r="18" spans="1:10" ht="30" customHeight="1" thickBot="1" x14ac:dyDescent="0.3">
      <c r="A18" s="6"/>
      <c r="B18" s="10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102"/>
      <c r="C19" s="9" t="s">
        <v>28</v>
      </c>
      <c r="D19" s="23" t="s">
        <v>15</v>
      </c>
      <c r="E19" s="33">
        <f t="shared" si="0"/>
        <v>0</v>
      </c>
      <c r="F19" s="33">
        <f t="shared" si="1"/>
        <v>1</v>
      </c>
      <c r="G19" s="33">
        <f t="shared" si="2"/>
        <v>0</v>
      </c>
      <c r="H19" s="33">
        <f t="shared" si="3"/>
        <v>0</v>
      </c>
      <c r="I19" s="33">
        <f t="shared" si="4"/>
        <v>0</v>
      </c>
    </row>
    <row r="20" spans="1:10" ht="30" customHeight="1" thickBot="1" x14ac:dyDescent="0.3">
      <c r="A20" s="6"/>
      <c r="B20" s="10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104"/>
      <c r="C21" s="9" t="s">
        <v>28</v>
      </c>
      <c r="D21" s="23" t="s">
        <v>15</v>
      </c>
      <c r="E21" s="33">
        <f t="shared" si="0"/>
        <v>0</v>
      </c>
      <c r="F21" s="33">
        <f t="shared" si="1"/>
        <v>1</v>
      </c>
      <c r="G21" s="33">
        <f t="shared" si="2"/>
        <v>0</v>
      </c>
      <c r="H21" s="33">
        <f t="shared" si="3"/>
        <v>0</v>
      </c>
      <c r="I21" s="33">
        <f t="shared" si="4"/>
        <v>0</v>
      </c>
    </row>
    <row r="22" spans="1:10" ht="30" customHeight="1" thickBot="1" x14ac:dyDescent="0.3">
      <c r="A22" s="6"/>
      <c r="B22" s="10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102"/>
      <c r="C23" s="9" t="s">
        <v>28</v>
      </c>
      <c r="D23" s="23" t="s">
        <v>15</v>
      </c>
      <c r="E23" s="33">
        <f t="shared" si="0"/>
        <v>0</v>
      </c>
      <c r="F23" s="33">
        <f t="shared" si="1"/>
        <v>1</v>
      </c>
      <c r="G23" s="33">
        <f t="shared" si="2"/>
        <v>0</v>
      </c>
      <c r="H23" s="33">
        <f t="shared" si="3"/>
        <v>0</v>
      </c>
      <c r="I23" s="33">
        <f t="shared" si="4"/>
        <v>0</v>
      </c>
    </row>
    <row r="24" spans="1:10" ht="30" customHeight="1" thickBot="1" x14ac:dyDescent="0.3">
      <c r="A24" s="6"/>
      <c r="B24" s="10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104"/>
      <c r="C25" s="9" t="s">
        <v>28</v>
      </c>
      <c r="D25" s="23" t="s">
        <v>15</v>
      </c>
      <c r="E25" s="33">
        <f t="shared" si="0"/>
        <v>0</v>
      </c>
      <c r="F25" s="33">
        <f t="shared" si="1"/>
        <v>1</v>
      </c>
      <c r="G25" s="33">
        <f t="shared" si="2"/>
        <v>0</v>
      </c>
      <c r="H25" s="33">
        <f t="shared" si="3"/>
        <v>0</v>
      </c>
      <c r="I25" s="33">
        <f t="shared" si="4"/>
        <v>0</v>
      </c>
    </row>
    <row r="26" spans="1:10" ht="30" customHeight="1" thickBot="1" x14ac:dyDescent="0.3">
      <c r="A26" s="6"/>
      <c r="B26" s="10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102"/>
      <c r="C27" s="9" t="s">
        <v>28</v>
      </c>
      <c r="D27" s="23" t="s">
        <v>15</v>
      </c>
      <c r="E27" s="33">
        <f t="shared" si="0"/>
        <v>0</v>
      </c>
      <c r="F27" s="33">
        <f t="shared" si="1"/>
        <v>1</v>
      </c>
      <c r="G27" s="33">
        <f t="shared" si="2"/>
        <v>0</v>
      </c>
      <c r="H27" s="33">
        <f t="shared" si="3"/>
        <v>0</v>
      </c>
      <c r="I27" s="33">
        <f t="shared" si="4"/>
        <v>0</v>
      </c>
    </row>
    <row r="28" spans="1:10" x14ac:dyDescent="0.25">
      <c r="E28" s="35">
        <f>SUM(E3:E27)</f>
        <v>0</v>
      </c>
      <c r="F28" s="35">
        <f>SUM(F3:F27)</f>
        <v>12</v>
      </c>
      <c r="G28" s="35">
        <f>SUM(G3:G27)</f>
        <v>0</v>
      </c>
      <c r="H28" s="35">
        <f>SUM(H3:H27)</f>
        <v>0</v>
      </c>
      <c r="I28" s="35">
        <f>SUM(I3:I27)</f>
        <v>0</v>
      </c>
      <c r="J28" s="35" t="s">
        <v>52</v>
      </c>
    </row>
    <row r="30" spans="1:10" x14ac:dyDescent="0.25">
      <c r="G30" s="99" t="s">
        <v>53</v>
      </c>
      <c r="H30" s="100"/>
      <c r="I30" s="36">
        <f>SUM(E28:I28)</f>
        <v>12</v>
      </c>
    </row>
  </sheetData>
  <mergeCells count="19">
    <mergeCell ref="G30:H30"/>
    <mergeCell ref="B22:B23"/>
    <mergeCell ref="B24:B25"/>
    <mergeCell ref="B26:B27"/>
    <mergeCell ref="B10:B11"/>
    <mergeCell ref="B12:B13"/>
    <mergeCell ref="B14:B15"/>
    <mergeCell ref="B16:B17"/>
    <mergeCell ref="B18:B19"/>
    <mergeCell ref="B20:B21"/>
    <mergeCell ref="A9:C9"/>
    <mergeCell ref="D8:D9"/>
    <mergeCell ref="A1:C2"/>
    <mergeCell ref="A8:C8"/>
    <mergeCell ref="A3:C3"/>
    <mergeCell ref="A6:C6"/>
    <mergeCell ref="A5:C5"/>
    <mergeCell ref="A4:C4"/>
    <mergeCell ref="A7:C7"/>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80" zoomScaleNormal="80" workbookViewId="0">
      <selection activeCell="L14" sqref="L14"/>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7" t="s">
        <v>47</v>
      </c>
      <c r="B1" s="108"/>
      <c r="C1" s="22" t="s">
        <v>61</v>
      </c>
    </row>
    <row r="2" spans="1:17" ht="30" customHeight="1" x14ac:dyDescent="0.25">
      <c r="A2" s="106" t="s">
        <v>38</v>
      </c>
      <c r="B2" s="106"/>
      <c r="C2" s="5" t="s">
        <v>39</v>
      </c>
      <c r="D2" s="56">
        <f>IF($C2&lt;&gt;"YES",0,2)</f>
        <v>2</v>
      </c>
      <c r="E2" s="56">
        <f>IF($C2&lt;&gt;"NO",0,-2)</f>
        <v>0</v>
      </c>
      <c r="H2" s="56" t="s">
        <v>39</v>
      </c>
    </row>
    <row r="3" spans="1:17" ht="30" customHeight="1" x14ac:dyDescent="0.25">
      <c r="A3" s="105" t="s">
        <v>41</v>
      </c>
      <c r="B3" s="62" t="s">
        <v>42</v>
      </c>
      <c r="C3" s="5" t="s">
        <v>39</v>
      </c>
      <c r="D3" s="56">
        <f>IF(C3&lt;&gt;"YES",0,2)</f>
        <v>2</v>
      </c>
      <c r="E3" s="56">
        <f>IF($C3&lt;&gt;"NO",0,-2)</f>
        <v>0</v>
      </c>
      <c r="H3" s="56" t="s">
        <v>40</v>
      </c>
      <c r="O3" s="30"/>
      <c r="P3" s="30"/>
      <c r="Q3" s="30"/>
    </row>
    <row r="4" spans="1:17" ht="30" customHeight="1" x14ac:dyDescent="0.25">
      <c r="A4" s="105"/>
      <c r="B4" s="11" t="s">
        <v>43</v>
      </c>
      <c r="C4" s="5" t="s">
        <v>39</v>
      </c>
      <c r="D4" s="56">
        <f>IF(C4&lt;&gt;"YES",0,2)</f>
        <v>2</v>
      </c>
      <c r="E4" s="56">
        <f>IF($C4&lt;&gt;"NO",0,-2)</f>
        <v>0</v>
      </c>
      <c r="O4" s="30"/>
      <c r="P4" s="30"/>
      <c r="Q4" s="30"/>
    </row>
    <row r="5" spans="1:17" ht="30" customHeight="1" x14ac:dyDescent="0.25">
      <c r="A5" s="105"/>
      <c r="B5" s="11" t="s">
        <v>44</v>
      </c>
      <c r="C5" s="5" t="s">
        <v>39</v>
      </c>
      <c r="D5" s="56">
        <f>IF(C5&lt;&gt;"YES",0,2)</f>
        <v>2</v>
      </c>
      <c r="E5" s="56">
        <f>IF($C5&lt;&gt;"NO",0,-2)</f>
        <v>0</v>
      </c>
    </row>
    <row r="6" spans="1:17" ht="30" customHeight="1" x14ac:dyDescent="0.25">
      <c r="A6" s="105"/>
      <c r="B6" s="61" t="s">
        <v>45</v>
      </c>
      <c r="C6" s="5" t="s">
        <v>39</v>
      </c>
      <c r="D6" s="56">
        <f>IF(C6&lt;&gt;"YES",0,2)</f>
        <v>2</v>
      </c>
      <c r="E6" s="56">
        <f>IF($C6&lt;&gt;"NO",0,-2)</f>
        <v>0</v>
      </c>
    </row>
    <row r="7" spans="1:17" ht="111.75" customHeight="1" x14ac:dyDescent="0.25">
      <c r="A7" s="109" t="s">
        <v>120</v>
      </c>
      <c r="B7" s="110"/>
      <c r="C7" s="111"/>
    </row>
    <row r="8" spans="1:17" ht="15.75" customHeight="1" x14ac:dyDescent="0.25">
      <c r="A8" s="116"/>
      <c r="B8" s="116"/>
      <c r="C8" s="116"/>
      <c r="D8" s="56">
        <f>SUM(D2:D6)</f>
        <v>10</v>
      </c>
      <c r="E8" s="56">
        <f>SUM(E2:E6)</f>
        <v>0</v>
      </c>
      <c r="F8" s="56" t="s">
        <v>52</v>
      </c>
    </row>
    <row r="9" spans="1:17" ht="30" customHeight="1" x14ac:dyDescent="0.25">
      <c r="A9" s="114"/>
      <c r="B9" s="115"/>
      <c r="C9" s="22" t="s">
        <v>65</v>
      </c>
    </row>
    <row r="10" spans="1:17" ht="30" customHeight="1" x14ac:dyDescent="0.25">
      <c r="A10" s="106" t="s">
        <v>46</v>
      </c>
      <c r="B10" s="106"/>
      <c r="C10" s="19" t="s">
        <v>63</v>
      </c>
      <c r="D10" s="56">
        <f>IF(C10&lt;&gt;"FULLY",0,2)</f>
        <v>0</v>
      </c>
      <c r="E10" s="56">
        <f>IF($C10&lt;&gt;"TO SOME EXTENT",0,0)</f>
        <v>0</v>
      </c>
      <c r="F10" s="56">
        <f>IF($C10&lt;&gt;"NOT AT ALL",0,-2)</f>
        <v>0</v>
      </c>
      <c r="H10" s="56" t="s">
        <v>62</v>
      </c>
    </row>
    <row r="11" spans="1:17" ht="30" customHeight="1" x14ac:dyDescent="0.25">
      <c r="A11" s="113" t="s">
        <v>48</v>
      </c>
      <c r="B11" s="113"/>
      <c r="C11" s="5" t="s">
        <v>62</v>
      </c>
      <c r="D11" s="56">
        <f>IF(C11&lt;&gt;"FULLY",0,2)</f>
        <v>2</v>
      </c>
      <c r="E11" s="56">
        <f>IF($C11&lt;&gt;"TO SOME EXTENT",0,0)</f>
        <v>0</v>
      </c>
      <c r="F11" s="56">
        <f>IF($C11&lt;&gt;"NOT AT ALL",0,-2)</f>
        <v>0</v>
      </c>
      <c r="H11" s="56" t="s">
        <v>63</v>
      </c>
    </row>
    <row r="12" spans="1:17" x14ac:dyDescent="0.25">
      <c r="D12" s="56">
        <f>SUM(D10:D11)</f>
        <v>2</v>
      </c>
      <c r="E12" s="56">
        <f>SUM(E10:E11)</f>
        <v>0</v>
      </c>
      <c r="F12" s="56">
        <f>SUM(F10:F11)</f>
        <v>0</v>
      </c>
      <c r="G12" s="56" t="s">
        <v>54</v>
      </c>
      <c r="H12" s="56" t="s">
        <v>64</v>
      </c>
    </row>
    <row r="15" spans="1:17" x14ac:dyDescent="0.25">
      <c r="E15" s="112" t="s">
        <v>55</v>
      </c>
      <c r="F15" s="112"/>
      <c r="G15" s="56">
        <f>SUM(D8,E8,D12,E12,F12)</f>
        <v>12</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6" sqref="A6"/>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7"/>
      <c r="E3" s="117"/>
      <c r="F3" s="117"/>
    </row>
    <row r="4" spans="1:6" ht="15" customHeight="1" x14ac:dyDescent="0.25">
      <c r="A4" s="13" t="s">
        <v>58</v>
      </c>
      <c r="B4" s="15" t="s">
        <v>58</v>
      </c>
      <c r="D4" s="25"/>
      <c r="E4" s="25"/>
      <c r="F4" s="117"/>
    </row>
    <row r="5" spans="1:6" ht="30" customHeight="1" thickBot="1" x14ac:dyDescent="0.3">
      <c r="A5" s="14" t="s">
        <v>59</v>
      </c>
      <c r="B5" s="16" t="s">
        <v>60</v>
      </c>
      <c r="D5" s="26"/>
      <c r="E5" s="26"/>
      <c r="F5" s="26"/>
    </row>
    <row r="6" spans="1:6" ht="21" thickBot="1" x14ac:dyDescent="0.3">
      <c r="A6" s="27">
        <f>'SECTION 1'!J9+'SECTION 2'!I30</f>
        <v>12</v>
      </c>
      <c r="B6" s="28">
        <f>'SECTION 2'!I30+'SECTION 3'!G15</f>
        <v>24</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8" t="s">
        <v>66</v>
      </c>
      <c r="B9" s="118"/>
    </row>
    <row r="10" spans="1:6" ht="42" customHeight="1" x14ac:dyDescent="0.25">
      <c r="A10" s="119" t="s">
        <v>113</v>
      </c>
      <c r="B10" s="119"/>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5" ma:contentTypeDescription="Create a new document." ma:contentTypeScope="" ma:versionID="7c3422d108366f7d8428c40a9ea533b6">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959c45912c962e173f0c92312e0a9e4d"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internalName="Notes0">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 xsi:nil="true"/>
  </documentManagement>
</p:properties>
</file>

<file path=customXml/itemProps1.xml><?xml version="1.0" encoding="utf-8"?>
<ds:datastoreItem xmlns:ds="http://schemas.openxmlformats.org/officeDocument/2006/customXml" ds:itemID="{2542DF50-A416-4000-9207-242B615F3109}"/>
</file>

<file path=customXml/itemProps2.xml><?xml version="1.0" encoding="utf-8"?>
<ds:datastoreItem xmlns:ds="http://schemas.openxmlformats.org/officeDocument/2006/customXml" ds:itemID="{95593736-0014-40DF-9581-DAEB4E67B590}"/>
</file>

<file path=customXml/itemProps3.xml><?xml version="1.0" encoding="utf-8"?>
<ds:datastoreItem xmlns:ds="http://schemas.openxmlformats.org/officeDocument/2006/customXml" ds:itemID="{DD097560-3EE7-484B-AF94-2A74AC33EA6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Tina Cooper</cp:lastModifiedBy>
  <dcterms:created xsi:type="dcterms:W3CDTF">2016-04-19T12:09:38Z</dcterms:created>
  <dcterms:modified xsi:type="dcterms:W3CDTF">2018-01-17T17:15:47Z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0x010100130C35E78552F54885C06BF198F49F51</vt:lpwstr>
  </property>
</Properties>
</file>