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2120" windowHeight="904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22" i="10"/>
  <c r="E18" i="10"/>
  <c r="F20" i="10"/>
  <c r="F21" i="10" l="1"/>
  <c r="E34" i="10"/>
  <c r="E32" i="10"/>
  <c r="E39" i="10"/>
  <c r="E33" i="10"/>
  <c r="E36" i="10"/>
  <c r="E35" i="10"/>
  <c r="E29" i="10" l="1"/>
  <c r="F29" i="10"/>
  <c r="F41" i="10" s="1"/>
  <c r="B13" i="10" s="1"/>
  <c r="E41" i="10" l="1"/>
  <c r="C13" i="10" s="1"/>
</calcChain>
</file>

<file path=xl/sharedStrings.xml><?xml version="1.0" encoding="utf-8"?>
<sst xmlns="http://schemas.openxmlformats.org/spreadsheetml/2006/main" count="67" uniqueCount="55">
  <si>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</si>
  <si>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</si>
  <si>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</si>
  <si>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</si>
  <si>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</si>
  <si>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</si>
  <si>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</si>
  <si>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theme="1"/>
        <rFont val="Arial"/>
        <family val="2"/>
      </rPr>
      <t>Single  Ward or Locality ONLY</t>
    </r>
  </si>
  <si>
    <t>To withdraw a service, activity or presence</t>
  </si>
  <si>
    <t>To introduce, review or change a policy or procedure</t>
  </si>
  <si>
    <t>Is this about improving access to, or delivery of a service.</t>
  </si>
  <si>
    <r>
      <t>Have You considered your Public Sector Equality Duty?</t>
    </r>
    <r>
      <rPr>
        <sz val="11"/>
        <color theme="1"/>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</si>
  <si>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</si>
  <si>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</si>
  <si>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</si>
  <si>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</si>
  <si>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</si>
  <si>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</si>
  <si>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</si>
  <si>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RISK (%)</t>
  </si>
  <si>
    <r>
      <t xml:space="preserve">Does this affect Employees?  </t>
    </r>
    <r>
      <rPr>
        <sz val="11"/>
        <color theme="1"/>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</si>
  <si>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</si>
  <si>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</si>
  <si>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</si>
  <si>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</si>
  <si>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</si>
  <si>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theme="1"/>
        <rFont val="Arial"/>
        <family val="2"/>
      </rPr>
      <t xml:space="preserve"> If YES please state what these could be.</t>
    </r>
  </si>
  <si>
    <r>
      <t xml:space="preserve">Have you published your information? </t>
    </r>
    <r>
      <rPr>
        <sz val="11"/>
        <color theme="1"/>
        <rFont val="Arial"/>
        <family val="2"/>
      </rPr>
      <t>If YES state where.</t>
    </r>
  </si>
  <si>
    <r>
      <t>Do you have any supporting evidence?</t>
    </r>
    <r>
      <rPr>
        <sz val="11"/>
        <color theme="1"/>
        <rFont val="Arial"/>
        <family val="2"/>
      </rPr>
      <t xml:space="preserve"> If YES please list the documents</t>
    </r>
  </si>
  <si>
    <r>
      <t xml:space="preserve">Can the Public access a "Decision Report"? </t>
    </r>
    <r>
      <rPr>
        <sz val="11"/>
        <color theme="1"/>
        <rFont val="Arial"/>
        <family val="2"/>
      </rPr>
      <t>If YES state where and how it can be accessed.</t>
    </r>
  </si>
  <si>
    <r>
      <t xml:space="preserve">Have you taken specialist advice? (Legal, E&amp;D Team, etc). </t>
    </r>
    <r>
      <rPr>
        <sz val="11"/>
        <color theme="1"/>
        <rFont val="Arial"/>
        <family val="2"/>
      </rPr>
      <t xml:space="preserve"> If YES please state.</t>
    </r>
  </si>
  <si>
    <r>
      <t xml:space="preserve">Can you mitigate any negative effect?  </t>
    </r>
    <r>
      <rPr>
        <sz val="11"/>
        <color theme="1"/>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</si>
  <si>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</si>
  <si>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</si>
  <si>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</si>
  <si>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t>IF YOU CAN ANSWER YES HERE THEN DO NOT ANSWER ANY FURTHER QUESTIONS</t>
  </si>
  <si>
    <r>
      <t>Have you got any general intelligence (research, consultation, etc.)?</t>
    </r>
    <r>
      <rPr>
        <sz val="11"/>
        <color theme="1"/>
        <rFont val="Arial"/>
        <family val="2"/>
      </rPr>
      <t xml:space="preserve"> If YES please list any related documents. </t>
    </r>
  </si>
  <si>
    <r>
      <t xml:space="preserve">Have you got any specific intelligence (research, consultation, etc.)? </t>
    </r>
    <r>
      <rPr>
        <sz val="11"/>
        <color theme="1"/>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</si>
  <si>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</si>
  <si>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rgb="FF0070C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</si>
  <si>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</si>
  <si>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theme="1"/>
        <rFont val="Arial"/>
        <family val="2"/>
      </rPr>
      <t>F</t>
    </r>
    <r>
      <rPr>
        <b/>
        <sz val="12"/>
        <color theme="1"/>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</si>
  <si>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</si>
  <si>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rgb="FFFF000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theme="4" tint="0.79998168889431442"/>
        <rFont val="Arial"/>
        <family val="2"/>
      </rPr>
      <t xml:space="preserve">b </t>
    </r>
    <r>
      <rPr>
        <b/>
        <sz val="12"/>
        <rFont val="Arial"/>
        <family val="2"/>
      </rPr>
      <t xml:space="preserve">                                                                                                                                                                                                                 </t>
    </r>
    <r>
      <rPr>
        <b/>
        <u/>
        <sz val="12"/>
        <rFont val="Arial"/>
        <family val="2"/>
      </rPr>
      <t>RISK</t>
    </r>
    <r>
      <rPr>
        <b/>
        <sz val="12"/>
        <rFont val="Arial"/>
        <family val="2"/>
      </rPr>
      <t xml:space="preserve"> </t>
    </r>
    <r>
      <rPr>
        <sz val="12"/>
        <color rgb="FFFF000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rgb="FFFF0000"/>
        <rFont val="Arial"/>
        <family val="2"/>
      </rPr>
      <t>There is always a risk of challenge.</t>
    </r>
    <r>
      <rPr>
        <b/>
        <i/>
        <sz val="12"/>
        <color rgb="FFFF0000"/>
        <rFont val="Arial"/>
        <family val="2"/>
      </rPr>
      <t xml:space="preserve"> A lack of evidence leads to a high score.</t>
    </r>
  </si>
  <si>
    <t>y</t>
  </si>
  <si>
    <t>n</t>
  </si>
  <si>
    <t>Debra Mallinson</t>
  </si>
  <si>
    <t>Date of Review:</t>
  </si>
  <si>
    <t xml:space="preserve">9. Staff employed within the re-ablement service - front line Support workers, Co-ordinators &amp; Managers. 
12 &amp; 13 People referred for packages of support at home.  The main user groups of the re-ablement service are adults, people with a physical disability and older people. Early intervention and investment in re-ablement makes best use of resources with Health Partners and Assistive Technologies to facilitate people to re-learn skills for independent living in a way that is sustainable. Analysis provided by the Business Performance Unit  evidences that 80% of its referrals either require no or a reduced service once supported by Reablement.
</t>
  </si>
  <si>
    <t xml:space="preserve">7.  This proposal is to target efficiencies in the delivery of the Reablement services.  This service provides a time-limited intensive intervention in people’s own home to enable them to improve or maintain their independence, thereby reducing or delaying packages of care. It contributes towards avoiding unnecessary hospital admissions and supports more timely discharges.  Local evidence shows that the service is effective in diverting people away from ongoing or long term packages of care.  </t>
  </si>
  <si>
    <t>To reduce a  service, activity or presence</t>
  </si>
  <si>
    <t>Commissioning, Public Health and Adult Social Care</t>
  </si>
  <si>
    <t>Adult Social Care Services</t>
  </si>
  <si>
    <t>EXAD4 -Reablement Efficiency savings in the delivery model for Reablement services</t>
  </si>
  <si>
    <t>Janette Robertson</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</si>
</sst>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theme="1"/>
      <name val="Arial"/>
      <family val="2"/>
    </font>
    <font>
      <b/>
      <sz val="12"/>
      <color theme="1"/>
      <name val="Arial"/>
      <family val="2"/>
    </font>
    <font>
      <sz val="12"/>
      <color theme="1"/>
      <name val="Arial"/>
      <family val="2"/>
    </font>
    <font>
      <b/>
      <sz val="14"/>
      <name val="Arial"/>
      <family val="2"/>
    </font>
    <font>
      <sz val="12"/>
      <color theme="0"/>
      <name val="Arial"/>
      <family val="2"/>
    </font>
    <font>
      <b/>
      <sz val="12"/>
      <color rgb="FFFF0000"/>
      <name val="Arial"/>
      <family val="2"/>
    </font>
    <font>
      <b/>
      <sz val="11"/>
      <color theme="1"/>
      <name val="Arial"/>
      <family val="2"/>
    </font>
    <font>
      <sz val="11"/>
      <name val="Arial"/>
      <family val="2"/>
    </font>
    <font>
      <sz val="11"/>
      <color theme="1"/>
      <name val="Arial"/>
      <family val="2"/>
    </font>
    <font>
      <b/>
      <sz val="11"/>
      <name val="Arial"/>
      <family val="2"/>
    </font>
    <font>
      <b/>
      <i/>
      <sz val="11"/>
      <color theme="1"/>
      <name val="Arial"/>
      <family val="2"/>
    </font>
    <font>
      <sz val="10"/>
      <name val="Arial"/>
      <family val="2"/>
    </font>
    <font>
      <sz val="12"/>
      <name val="Arial"/>
      <family val="2"/>
    </font>
    <font>
      <b/>
      <sz val="12"/>
      <color theme="4" tint="0.79998168889431442"/>
      <name val="Arial"/>
      <family val="2"/>
    </font>
    <font>
      <b/>
      <u/>
      <sz val="11"/>
      <name val="Arial"/>
      <family val="2"/>
    </font>
    <font>
      <b/>
      <u/>
      <sz val="12"/>
      <color theme="1"/>
      <name val="Arial"/>
      <family val="2"/>
    </font>
    <font>
      <b/>
      <sz val="11"/>
      <color rgb="FFFF0000"/>
      <name val="Arial"/>
      <family val="2"/>
    </font>
    <font>
      <b/>
      <sz val="10"/>
      <color rgb="FFFF0000"/>
      <name val="Arial"/>
      <family val="2"/>
    </font>
    <font>
      <b/>
      <u/>
      <sz val="11"/>
      <color theme="1"/>
      <name val="Arial"/>
      <family val="2"/>
    </font>
    <font>
      <b/>
      <i/>
      <sz val="12"/>
      <name val="Arial"/>
      <family val="2"/>
    </font>
    <font>
      <sz val="12"/>
      <color rgb="FFFF0000"/>
      <name val="Arial"/>
      <family val="2"/>
    </font>
    <font>
      <b/>
      <u/>
      <sz val="12"/>
      <name val="Arial"/>
      <family val="2"/>
    </font>
    <font>
      <b/>
      <i/>
      <sz val="12"/>
      <color rgb="FFFF0000"/>
      <name val="Arial"/>
      <family val="2"/>
    </font>
    <font>
      <u/>
      <sz val="11"/>
      <color rgb="FF0070C0"/>
      <name val="Arial"/>
      <family val="2"/>
    </font>
    <font>
      <b/>
      <sz val="20"/>
      <color theme="1"/>
      <name val="Arial"/>
      <family val="2"/>
    </font>
    <font>
      <b/>
      <sz val="20"/>
      <name val="Arial"/>
      <family val="2"/>
    </font>
    <font>
      <sz val="20"/>
      <name val="Arial"/>
      <family val="2"/>
    </font>
    <font>
      <sz val="10"/>
      <color theme="0"/>
      <name val="Arial"/>
      <family val="2"/>
    </font>
    <font>
      <b/>
      <sz val="12"/>
      <color theme="0"/>
      <name val="Arial"/>
      <family val="2"/>
    </font>
    <font>
      <b/>
      <sz val="20"/>
      <color theme="0"/>
      <name val="Arial"/>
      <family val="2"/>
    </font>
    <font>
      <sz val="20"/>
      <color theme="0"/>
      <name val="Arial"/>
      <family val="2"/>
    </font>
    <font>
      <sz val="11"/>
      <color theme="0"/>
      <name val="Arial"/>
      <family val="2"/>
    </font>
    <font>
      <b/>
      <sz val="11"/>
      <color theme="0"/>
      <name val="Arial"/>
      <family val="2"/>
    </font>
  </fonts>
  <fills count="8">
    <fill>
      <patternFill patternType="none"/>
    </fill>
    <fill>
      <patternFill patternType="gray125"/>
    </fill>
    <fill>
      <patternFill patternType="solid">
        <fgColor indexed="5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2" borderId="0"/>
  </cellStyleXfs>
  <cellXfs count="127">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5" borderId="0" xfId="0" applyFill="1"/>
    <xf numFmtId="0" fontId="2" fillId="5" borderId="0" xfId="0" applyFont="1" applyFill="1" applyAlignment="1"/>
    <xf numFmtId="0" fontId="0" fillId="5" borderId="0" xfId="0" applyFill="1" applyAlignment="1">
      <alignment vertical="center" wrapText="1"/>
    </xf>
    <xf numFmtId="0" fontId="13" fillId="5" borderId="0" xfId="0" applyFont="1" applyFill="1" applyAlignment="1">
      <alignment vertical="center" wrapText="1"/>
    </xf>
    <xf numFmtId="0" fontId="2" fillId="5" borderId="0" xfId="0" applyFont="1" applyFill="1" applyBorder="1" applyAlignment="1">
      <alignment horizontal="left" vertical="top" wrapText="1"/>
    </xf>
    <xf numFmtId="0" fontId="13" fillId="0" borderId="0" xfId="0" applyFont="1" applyFill="1" applyAlignment="1">
      <alignment vertical="center"/>
    </xf>
    <xf numFmtId="0" fontId="15" fillId="5" borderId="0" xfId="0" applyFont="1" applyFill="1" applyAlignment="1">
      <alignment vertical="center"/>
    </xf>
    <xf numFmtId="0" fontId="0" fillId="5" borderId="16" xfId="0" applyFill="1" applyBorder="1" applyAlignment="1"/>
    <xf numFmtId="0" fontId="7"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7" borderId="21" xfId="0" applyFont="1" applyFill="1" applyBorder="1" applyAlignment="1">
      <alignment horizontal="center" vertical="center"/>
    </xf>
    <xf numFmtId="0" fontId="22" fillId="7" borderId="22" xfId="0"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11" xfId="0" applyFont="1" applyFill="1" applyBorder="1" applyAlignment="1">
      <alignment vertical="center" wrapText="1"/>
    </xf>
    <xf numFmtId="0" fontId="12" fillId="5" borderId="23" xfId="0" applyFont="1" applyFill="1" applyBorder="1" applyAlignment="1">
      <alignment vertical="center" wrapText="1"/>
    </xf>
    <xf numFmtId="0" fontId="22" fillId="7" borderId="2"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12" fillId="7" borderId="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8" xfId="0" applyFont="1" applyFill="1" applyBorder="1" applyAlignment="1">
      <alignment vertical="center" wrapText="1"/>
    </xf>
    <xf numFmtId="0" fontId="16" fillId="5" borderId="29" xfId="0" applyFont="1" applyFill="1" applyBorder="1" applyAlignment="1">
      <alignmen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7" borderId="3" xfId="0" applyFont="1" applyFill="1" applyBorder="1" applyAlignment="1" applyProtection="1">
      <alignment vertical="center" wrapText="1"/>
      <protection locked="0"/>
    </xf>
    <xf numFmtId="0" fontId="18" fillId="5" borderId="0" xfId="0" applyFont="1" applyFill="1" applyBorder="1" applyAlignment="1" applyProtection="1">
      <alignment vertical="center" wrapText="1"/>
      <protection locked="0"/>
    </xf>
    <xf numFmtId="0" fontId="2" fillId="6" borderId="18" xfId="0" applyFont="1" applyFill="1" applyBorder="1" applyAlignment="1" applyProtection="1">
      <alignment vertical="center" wrapText="1"/>
      <protection locked="0"/>
    </xf>
    <xf numFmtId="0" fontId="18" fillId="6" borderId="18" xfId="0" applyFont="1" applyFill="1" applyBorder="1" applyAlignment="1" applyProtection="1">
      <alignment vertical="center" wrapText="1"/>
      <protection locked="0"/>
    </xf>
    <xf numFmtId="0" fontId="2" fillId="7" borderId="18" xfId="0" applyFont="1" applyFill="1" applyBorder="1" applyAlignment="1" applyProtection="1">
      <alignment vertical="center" wrapText="1"/>
      <protection locked="0"/>
    </xf>
    <xf numFmtId="0" fontId="12" fillId="5" borderId="9" xfId="0" applyFont="1" applyFill="1" applyBorder="1" applyAlignment="1" applyProtection="1">
      <alignment horizontal="center" vertical="center"/>
      <protection locked="0"/>
    </xf>
    <xf numFmtId="0" fontId="7" fillId="5" borderId="23" xfId="0" applyFont="1" applyFill="1" applyBorder="1" applyAlignment="1">
      <alignment vertical="center" wrapText="1"/>
    </xf>
    <xf numFmtId="0" fontId="6" fillId="7" borderId="1" xfId="0" applyFont="1" applyFill="1" applyBorder="1" applyAlignment="1">
      <alignment horizontal="center" vertical="center" wrapText="1"/>
    </xf>
    <xf numFmtId="49" fontId="7" fillId="5" borderId="9" xfId="0" applyNumberFormat="1" applyFont="1" applyFill="1" applyBorder="1" applyAlignment="1" applyProtection="1">
      <alignment horizontal="center" vertical="center"/>
      <protection locked="0"/>
    </xf>
    <xf numFmtId="49" fontId="7" fillId="5" borderId="10" xfId="0" applyNumberFormat="1" applyFont="1" applyFill="1" applyBorder="1" applyAlignment="1" applyProtection="1">
      <alignment horizontal="center" vertical="center"/>
      <protection locked="0"/>
    </xf>
    <xf numFmtId="49" fontId="7" fillId="5" borderId="12" xfId="0" applyNumberFormat="1" applyFont="1" applyFill="1" applyBorder="1" applyAlignment="1" applyProtection="1">
      <alignment horizontal="center" vertical="center"/>
      <protection locked="0"/>
    </xf>
    <xf numFmtId="49" fontId="7" fillId="5" borderId="13" xfId="0" applyNumberFormat="1"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0" fontId="6" fillId="6" borderId="0" xfId="0" applyFont="1" applyFill="1" applyAlignment="1">
      <alignment horizontal="center"/>
    </xf>
    <xf numFmtId="0" fontId="8" fillId="6" borderId="0" xfId="0" applyFont="1" applyFill="1"/>
    <xf numFmtId="0" fontId="1" fillId="6" borderId="0" xfId="0" applyFont="1" applyFill="1"/>
    <xf numFmtId="0" fontId="17" fillId="5" borderId="0" xfId="0" applyFont="1" applyFill="1" applyBorder="1" applyAlignment="1">
      <alignment wrapText="1"/>
    </xf>
    <xf numFmtId="0" fontId="2" fillId="5" borderId="0" xfId="0" applyFont="1" applyFill="1" applyBorder="1" applyAlignment="1">
      <alignment horizontal="left" wrapText="1"/>
    </xf>
    <xf numFmtId="0" fontId="11" fillId="5" borderId="0" xfId="0" applyFont="1" applyFill="1" applyBorder="1" applyAlignment="1">
      <alignment horizontal="left" wrapText="1"/>
    </xf>
    <xf numFmtId="0" fontId="30" fillId="5" borderId="0" xfId="0" applyFont="1" applyFill="1" applyAlignment="1">
      <alignment horizontal="center"/>
    </xf>
    <xf numFmtId="1" fontId="31" fillId="5" borderId="3" xfId="0" applyNumberFormat="1" applyFont="1" applyFill="1" applyBorder="1" applyAlignment="1">
      <alignment horizontal="center" vertical="center" wrapText="1"/>
    </xf>
    <xf numFmtId="0" fontId="32" fillId="5" borderId="0" xfId="0" applyFont="1" applyFill="1"/>
    <xf numFmtId="0" fontId="32" fillId="0" borderId="0" xfId="0" applyFont="1" applyFill="1"/>
    <xf numFmtId="49" fontId="12" fillId="7" borderId="30" xfId="0" applyNumberFormat="1" applyFont="1" applyFill="1" applyBorder="1" applyAlignment="1" applyProtection="1">
      <alignment horizontal="center"/>
      <protection locked="0"/>
    </xf>
    <xf numFmtId="0" fontId="12" fillId="7" borderId="14"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49" fontId="7" fillId="5" borderId="33" xfId="0" applyNumberFormat="1" applyFont="1" applyFill="1" applyBorder="1" applyAlignment="1" applyProtection="1">
      <alignment horizontal="center" vertical="center"/>
      <protection locked="0"/>
    </xf>
    <xf numFmtId="0" fontId="7" fillId="5" borderId="33"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2" xfId="0" applyFont="1" applyFill="1" applyBorder="1" applyProtection="1">
      <protection hidden="1"/>
    </xf>
    <xf numFmtId="0" fontId="33" fillId="0" borderId="5"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15" xfId="0" applyFont="1" applyFill="1" applyBorder="1" applyAlignment="1" applyProtection="1">
      <alignment vertical="center"/>
      <protection hidden="1"/>
    </xf>
    <xf numFmtId="0" fontId="37" fillId="0" borderId="11" xfId="0" applyFont="1" applyFill="1" applyBorder="1" applyAlignment="1" applyProtection="1">
      <alignment vertical="center"/>
      <protection hidden="1"/>
    </xf>
    <xf numFmtId="0" fontId="37" fillId="0" borderId="7" xfId="0" applyFont="1" applyFill="1" applyBorder="1" applyAlignment="1" applyProtection="1">
      <alignment vertical="center"/>
      <protection hidden="1"/>
    </xf>
    <xf numFmtId="0" fontId="37" fillId="0" borderId="2" xfId="0" applyFont="1" applyFill="1" applyBorder="1" applyProtection="1">
      <protection hidden="1"/>
    </xf>
    <xf numFmtId="0" fontId="37" fillId="0" borderId="5" xfId="0" applyFont="1" applyFill="1" applyBorder="1" applyProtection="1">
      <protection hidden="1"/>
    </xf>
    <xf numFmtId="0" fontId="37" fillId="0" borderId="19" xfId="0" applyFont="1" applyFill="1" applyBorder="1" applyProtection="1">
      <protection hidden="1"/>
    </xf>
    <xf numFmtId="0" fontId="37" fillId="0" borderId="20" xfId="0" applyFont="1" applyFill="1" applyBorder="1" applyProtection="1">
      <protection hidden="1"/>
    </xf>
    <xf numFmtId="0" fontId="37" fillId="0" borderId="0" xfId="0" applyFont="1" applyFill="1" applyBorder="1" applyProtection="1">
      <protection hidden="1"/>
    </xf>
    <xf numFmtId="0" fontId="37" fillId="0" borderId="15" xfId="0" applyFont="1" applyFill="1" applyBorder="1" applyProtection="1">
      <protection hidden="1"/>
    </xf>
    <xf numFmtId="0" fontId="37" fillId="0" borderId="11" xfId="0" applyFont="1" applyFill="1" applyBorder="1" applyProtection="1">
      <protection hidden="1"/>
    </xf>
    <xf numFmtId="0" fontId="37" fillId="0" borderId="7" xfId="0" applyFont="1" applyFill="1" applyBorder="1" applyProtection="1">
      <protection hidden="1"/>
    </xf>
    <xf numFmtId="0" fontId="37" fillId="0" borderId="23" xfId="0" applyFont="1" applyFill="1" applyBorder="1" applyProtection="1">
      <protection hidden="1"/>
    </xf>
    <xf numFmtId="0" fontId="37" fillId="0" borderId="24" xfId="0" applyFont="1" applyFill="1" applyBorder="1" applyProtection="1">
      <protection hidden="1"/>
    </xf>
    <xf numFmtId="0" fontId="38" fillId="0" borderId="2" xfId="0" applyFont="1" applyFill="1" applyBorder="1" applyAlignment="1" applyProtection="1">
      <alignment horizontal="right"/>
      <protection hidden="1"/>
    </xf>
    <xf numFmtId="0" fontId="38" fillId="0" borderId="19" xfId="0" applyFont="1" applyFill="1" applyBorder="1" applyAlignment="1" applyProtection="1">
      <alignment horizontal="right"/>
      <protection hidden="1"/>
    </xf>
    <xf numFmtId="0" fontId="37" fillId="0" borderId="16" xfId="0" applyFont="1" applyFill="1" applyBorder="1" applyProtection="1">
      <protection hidden="1"/>
    </xf>
    <xf numFmtId="0" fontId="37" fillId="0" borderId="17"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7" borderId="21" xfId="0" applyFont="1" applyFill="1" applyBorder="1" applyAlignment="1">
      <alignment horizontal="center" vertical="center"/>
    </xf>
    <xf numFmtId="49" fontId="17" fillId="7" borderId="21" xfId="0" applyNumberFormat="1" applyFont="1" applyFill="1" applyBorder="1" applyAlignment="1" applyProtection="1">
      <alignment horizontal="left" vertical="center" wrapText="1"/>
      <protection locked="0"/>
    </xf>
    <xf numFmtId="0" fontId="23" fillId="5" borderId="40"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left" vertical="center" wrapText="1"/>
      <protection locked="0"/>
    </xf>
    <xf numFmtId="0" fontId="13" fillId="6" borderId="18" xfId="0" applyFont="1" applyFill="1" applyBorder="1" applyAlignment="1" applyProtection="1">
      <alignment vertical="center" wrapText="1"/>
      <protection locked="0"/>
    </xf>
    <xf numFmtId="14" fontId="2" fillId="6" borderId="18" xfId="0" applyNumberFormat="1" applyFont="1" applyFill="1" applyBorder="1" applyAlignment="1" applyProtection="1">
      <alignment horizontal="left"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7" borderId="1" xfId="0" applyFont="1" applyFill="1" applyBorder="1" applyAlignment="1">
      <alignment horizontal="center" vertical="top"/>
    </xf>
    <xf numFmtId="0" fontId="4" fillId="7" borderId="2" xfId="0" applyFont="1" applyFill="1" applyBorder="1" applyAlignment="1">
      <alignment horizontal="center" vertical="top"/>
    </xf>
    <xf numFmtId="0" fontId="4" fillId="7" borderId="5" xfId="0" applyFont="1" applyFill="1" applyBorder="1" applyAlignment="1">
      <alignment horizontal="center" vertical="top"/>
    </xf>
    <xf numFmtId="0" fontId="15" fillId="4" borderId="31"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30" xfId="0" applyFont="1" applyFill="1" applyBorder="1" applyAlignment="1">
      <alignment horizontal="center"/>
    </xf>
    <xf numFmtId="0" fontId="7" fillId="0" borderId="14" xfId="0" applyFont="1" applyFill="1" applyBorder="1" applyAlignment="1">
      <alignment horizontal="center"/>
    </xf>
    <xf numFmtId="0" fontId="6" fillId="0" borderId="30" xfId="0" applyFont="1" applyFill="1" applyBorder="1" applyAlignment="1">
      <alignment horizontal="center"/>
    </xf>
    <xf numFmtId="0" fontId="6" fillId="0" borderId="14" xfId="0" applyFont="1" applyFill="1" applyBorder="1" applyAlignment="1">
      <alignment horizontal="center"/>
    </xf>
    <xf numFmtId="0" fontId="17" fillId="5" borderId="34" xfId="0" applyFont="1" applyFill="1" applyBorder="1" applyAlignment="1" applyProtection="1">
      <alignment horizontal="left" vertical="top" wrapText="1"/>
      <protection locked="0"/>
    </xf>
    <xf numFmtId="0" fontId="0" fillId="2" borderId="35" xfId="0" applyBorder="1" applyAlignment="1">
      <alignment horizontal="left" vertical="top" wrapText="1"/>
    </xf>
    <xf numFmtId="0" fontId="0" fillId="2" borderId="36" xfId="0" applyBorder="1" applyAlignment="1">
      <alignment horizontal="left" vertical="top" wrapText="1"/>
    </xf>
    <xf numFmtId="0" fontId="17" fillId="5" borderId="37" xfId="0" applyFont="1" applyFill="1" applyBorder="1" applyAlignment="1" applyProtection="1">
      <alignment horizontal="left" vertical="center" wrapText="1"/>
      <protection locked="0"/>
    </xf>
    <xf numFmtId="0" fontId="0" fillId="2" borderId="38" xfId="0" applyBorder="1"/>
    <xf numFmtId="0" fontId="0" fillId="2" borderId="39" xfId="0" applyBorder="1"/>
    <xf numFmtId="0" fontId="17" fillId="5" borderId="34" xfId="0" applyFont="1" applyFill="1" applyBorder="1" applyAlignment="1" applyProtection="1">
      <alignment horizontal="left" vertical="center" wrapText="1"/>
      <protection locked="0"/>
    </xf>
    <xf numFmtId="0" fontId="0" fillId="2" borderId="35" xfId="0" applyBorder="1" applyAlignment="1">
      <alignment horizontal="left" vertical="center" wrapText="1"/>
    </xf>
    <xf numFmtId="0" fontId="0" fillId="2" borderId="36" xfId="0"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40</xdr:row>
      <xdr:rowOff>266699</xdr:rowOff>
    </xdr:from>
    <xdr:to>
      <xdr:col>0</xdr:col>
      <xdr:colOff>714374</xdr:colOff>
      <xdr:row>41</xdr:row>
      <xdr:rowOff>381000</xdr:rowOff>
    </xdr:to>
    <xdr:pic>
      <xdr:nvPicPr>
        <xdr:cNvPr id="6" name="il_fi" descr="http://www.talis.com/source/blog/http:/www.talis.com/source/blog/images/Stop.jpeg"/>
        <xdr:cNvPicPr/>
      </xdr:nvPicPr>
      <xdr:blipFill>
        <a:blip xmlns:r="http://schemas.openxmlformats.org/officeDocument/2006/relationships" r:embed="rId1" cstate="print"/>
        <a:srcRect/>
        <a:stretch>
          <a:fillRect/>
        </a:stretch>
      </xdr:blipFill>
      <xdr:spPr bwMode="auto">
        <a:xfrm>
          <a:off x="95249" y="18888074"/>
          <a:ext cx="619125" cy="638176"/>
        </a:xfrm>
        <a:prstGeom prst="rect">
          <a:avLst/>
        </a:prstGeom>
        <a:noFill/>
        <a:ln w="9525">
          <a:noFill/>
          <a:miter lim="800000"/>
          <a:headEnd/>
          <a:tailEnd/>
        </a:ln>
      </xdr:spPr>
    </xdr:pic>
    <xdr:clientData/>
  </xdr:twoCellAnchor>
  <xdr:twoCellAnchor editAs="oneCell">
    <xdr:from>
      <xdr:col>0</xdr:col>
      <xdr:colOff>85726</xdr:colOff>
      <xdr:row>42</xdr:row>
      <xdr:rowOff>95250</xdr:rowOff>
    </xdr:from>
    <xdr:to>
      <xdr:col>0</xdr:col>
      <xdr:colOff>733426</xdr:colOff>
      <xdr:row>43</xdr:row>
      <xdr:rowOff>361952</xdr:rowOff>
    </xdr:to>
    <xdr:pic>
      <xdr:nvPicPr>
        <xdr:cNvPr id="8" name="il_fi" descr="http://www.go-drivingschool.com/go%20signlarge.gif"/>
        <xdr:cNvPicPr/>
      </xdr:nvPicPr>
      <xdr:blipFill>
        <a:blip xmlns:r="http://schemas.openxmlformats.org/officeDocument/2006/relationships" r:embed="rId2" cstate="print"/>
        <a:srcRect/>
        <a:stretch>
          <a:fillRect/>
        </a:stretch>
      </xdr:blipFill>
      <xdr:spPr bwMode="auto">
        <a:xfrm>
          <a:off x="85726" y="19897725"/>
          <a:ext cx="647700" cy="6572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view="pageLayout" topLeftCell="A4" zoomScale="115" zoomScaleNormal="75" zoomScaleSheetLayoutView="100" zoomScalePageLayoutView="115" workbookViewId="0">
      <selection activeCell="D9" sqref="D9"/>
    </sheetView>
  </sheetViews>
  <sheetFormatPr defaultColWidth="0" defaultRowHeight="12.75" x14ac:dyDescent="0.2"/>
  <cols>
    <col min="1" max="1" width="11.42578125" style="1" customWidth="1"/>
    <col min="2" max="2" width="47" style="1" customWidth="1"/>
    <col min="3" max="3" width="9.140625"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hidden="1"/>
  </cols>
  <sheetData>
    <row r="1" spans="1:7" ht="21.75" customHeight="1" thickBot="1" x14ac:dyDescent="0.25">
      <c r="A1" s="10"/>
      <c r="B1" s="103" t="s">
        <v>32</v>
      </c>
      <c r="C1" s="104"/>
      <c r="D1" s="105"/>
      <c r="E1" s="65"/>
    </row>
    <row r="2" spans="1:7" ht="192.75" customHeight="1" thickBot="1" x14ac:dyDescent="0.25">
      <c r="A2" s="10"/>
      <c r="B2" s="100" t="s">
        <v>43</v>
      </c>
      <c r="C2" s="101"/>
      <c r="D2" s="102"/>
      <c r="E2" s="67"/>
    </row>
    <row r="3" spans="1:7" ht="9.75" customHeight="1" thickBot="1" x14ac:dyDescent="0.25">
      <c r="A3" s="10"/>
      <c r="B3" s="14"/>
      <c r="C3" s="14"/>
      <c r="D3" s="14"/>
      <c r="E3" s="67"/>
    </row>
    <row r="4" spans="1:7" ht="19.5" customHeight="1" thickBot="1" x14ac:dyDescent="0.25">
      <c r="A4" s="10"/>
      <c r="B4" s="36" t="s">
        <v>14</v>
      </c>
      <c r="C4" s="37"/>
      <c r="D4" s="36" t="s">
        <v>15</v>
      </c>
      <c r="E4" s="67"/>
    </row>
    <row r="5" spans="1:7" ht="29.25" customHeight="1" thickBot="1" x14ac:dyDescent="0.25">
      <c r="A5" s="10"/>
      <c r="B5" s="38" t="s">
        <v>51</v>
      </c>
      <c r="C5" s="37"/>
      <c r="D5" s="39" t="s">
        <v>52</v>
      </c>
      <c r="E5" s="67"/>
    </row>
    <row r="6" spans="1:7" ht="15.75" customHeight="1" thickBot="1" x14ac:dyDescent="0.25">
      <c r="A6" s="10"/>
      <c r="B6" s="40" t="s">
        <v>16</v>
      </c>
      <c r="C6" s="37"/>
      <c r="D6" s="40" t="s">
        <v>17</v>
      </c>
      <c r="E6" s="67"/>
    </row>
    <row r="7" spans="1:7" ht="27" customHeight="1" thickBot="1" x14ac:dyDescent="0.25">
      <c r="A7" s="10"/>
      <c r="B7" s="39" t="s">
        <v>46</v>
      </c>
      <c r="C7" s="37"/>
      <c r="D7" s="98" t="s">
        <v>53</v>
      </c>
      <c r="E7" s="67"/>
    </row>
    <row r="8" spans="1:7" ht="32.25" customHeight="1" thickBot="1" x14ac:dyDescent="0.25">
      <c r="A8" s="10"/>
      <c r="B8" s="40" t="s">
        <v>18</v>
      </c>
      <c r="C8" s="37"/>
      <c r="D8" s="40" t="s">
        <v>47</v>
      </c>
      <c r="E8" s="67"/>
    </row>
    <row r="9" spans="1:7" ht="27.75" customHeight="1" thickBot="1" x14ac:dyDescent="0.25">
      <c r="A9" s="10"/>
      <c r="B9" s="39" t="s">
        <v>54</v>
      </c>
      <c r="C9" s="37"/>
      <c r="D9" s="99">
        <v>42754</v>
      </c>
      <c r="E9" s="67"/>
    </row>
    <row r="10" spans="1:7" ht="9" customHeight="1" x14ac:dyDescent="0.25">
      <c r="A10" s="10"/>
      <c r="B10" s="11"/>
      <c r="C10" s="11"/>
      <c r="D10" s="11"/>
    </row>
    <row r="11" spans="1:7" ht="105" customHeight="1" thickBot="1" x14ac:dyDescent="0.3">
      <c r="A11" s="10"/>
      <c r="B11" s="53" t="s">
        <v>42</v>
      </c>
      <c r="C11" s="17"/>
      <c r="D11" s="54" t="s">
        <v>40</v>
      </c>
    </row>
    <row r="12" spans="1:7" s="9" customFormat="1" ht="30.75" customHeight="1" thickBot="1" x14ac:dyDescent="0.3">
      <c r="A12" s="12"/>
      <c r="B12" s="34" t="s">
        <v>13</v>
      </c>
      <c r="C12" s="35" t="s">
        <v>19</v>
      </c>
      <c r="D12" s="55"/>
      <c r="E12" s="68"/>
      <c r="F12" s="68"/>
      <c r="G12" s="68"/>
    </row>
    <row r="13" spans="1:7" s="59" customFormat="1" ht="62.25" customHeight="1" thickBot="1" x14ac:dyDescent="0.45">
      <c r="A13" s="56"/>
      <c r="B13" s="57">
        <f>F41</f>
        <v>14</v>
      </c>
      <c r="C13" s="57">
        <f>((E41/600)/26)*100</f>
        <v>4.4871794871794872</v>
      </c>
      <c r="D13" s="58"/>
      <c r="E13" s="69" t="s">
        <v>5</v>
      </c>
      <c r="F13" s="69" t="s">
        <v>6</v>
      </c>
      <c r="G13" s="70"/>
    </row>
    <row r="14" spans="1:7" ht="37.5" customHeight="1" thickBot="1" x14ac:dyDescent="0.25">
      <c r="A14" s="43" t="s">
        <v>23</v>
      </c>
      <c r="B14" s="19" t="s">
        <v>24</v>
      </c>
      <c r="C14" s="18" t="s">
        <v>22</v>
      </c>
      <c r="D14" s="94" t="s">
        <v>21</v>
      </c>
      <c r="E14" s="71"/>
      <c r="F14" s="71"/>
      <c r="G14" s="72"/>
    </row>
    <row r="15" spans="1:7" s="15" customFormat="1" ht="33.75" customHeight="1" x14ac:dyDescent="0.2">
      <c r="A15" s="26">
        <v>1</v>
      </c>
      <c r="B15" s="22" t="s">
        <v>8</v>
      </c>
      <c r="C15" s="44" t="s">
        <v>45</v>
      </c>
      <c r="D15" s="118" t="s">
        <v>49</v>
      </c>
      <c r="E15" s="73">
        <f>IF((C15)&lt;&gt;"y",100,1700)</f>
        <v>100</v>
      </c>
      <c r="F15" s="73">
        <f>IF((C15)&lt;&gt;"N",16,0)</f>
        <v>0</v>
      </c>
      <c r="G15" s="74"/>
    </row>
    <row r="16" spans="1:7" s="15" customFormat="1" ht="33.75" customHeight="1" x14ac:dyDescent="0.2">
      <c r="A16" s="27">
        <v>2</v>
      </c>
      <c r="B16" s="23" t="s">
        <v>50</v>
      </c>
      <c r="C16" s="45" t="s">
        <v>45</v>
      </c>
      <c r="D16" s="119"/>
      <c r="E16" s="75">
        <f>IF((C16)&lt;&gt;"y",100,700)</f>
        <v>100</v>
      </c>
      <c r="F16" s="75">
        <f>IF((C16)&lt;&gt;"N",8,0)</f>
        <v>0</v>
      </c>
      <c r="G16" s="76"/>
    </row>
    <row r="17" spans="1:7" s="15" customFormat="1" ht="36.75" customHeight="1" x14ac:dyDescent="0.2">
      <c r="A17" s="27">
        <v>3</v>
      </c>
      <c r="B17" s="23" t="s">
        <v>3</v>
      </c>
      <c r="C17" s="45" t="s">
        <v>45</v>
      </c>
      <c r="D17" s="119"/>
      <c r="E17" s="73">
        <f>IF((C17)&lt;&gt;"n",500,100)</f>
        <v>100</v>
      </c>
      <c r="F17" s="73">
        <f>IF((C17)&lt;&gt;"N",8,0)</f>
        <v>0</v>
      </c>
      <c r="G17" s="74"/>
    </row>
    <row r="18" spans="1:7" s="15" customFormat="1" ht="33.75" customHeight="1" x14ac:dyDescent="0.2">
      <c r="A18" s="27">
        <v>4</v>
      </c>
      <c r="B18" s="23" t="s">
        <v>4</v>
      </c>
      <c r="C18" s="45" t="s">
        <v>45</v>
      </c>
      <c r="D18" s="119"/>
      <c r="E18" s="75">
        <f>IF((C18)&lt;&gt;"y",100,200)</f>
        <v>100</v>
      </c>
      <c r="F18" s="75">
        <f>IF((C18)&lt;&gt;"N",4,0)</f>
        <v>0</v>
      </c>
      <c r="G18" s="76"/>
    </row>
    <row r="19" spans="1:7" s="15" customFormat="1" ht="33.75" customHeight="1" x14ac:dyDescent="0.2">
      <c r="A19" s="27">
        <v>5</v>
      </c>
      <c r="B19" s="23" t="s">
        <v>9</v>
      </c>
      <c r="C19" s="45" t="s">
        <v>45</v>
      </c>
      <c r="D19" s="119"/>
      <c r="E19" s="73">
        <f>IF((C19)&lt;&gt;"y",10,400)</f>
        <v>10</v>
      </c>
      <c r="F19" s="73">
        <f>IF((C19)&lt;&gt;"n",4,0)</f>
        <v>0</v>
      </c>
      <c r="G19" s="74"/>
    </row>
    <row r="20" spans="1:7" s="15" customFormat="1" ht="30" customHeight="1" x14ac:dyDescent="0.2">
      <c r="A20" s="27">
        <v>6</v>
      </c>
      <c r="B20" s="16" t="s">
        <v>12</v>
      </c>
      <c r="C20" s="45" t="s">
        <v>45</v>
      </c>
      <c r="D20" s="119"/>
      <c r="E20" s="75">
        <f>IF((C20)&lt;&gt;"y",100,-500)</f>
        <v>100</v>
      </c>
      <c r="F20" s="75">
        <f>IF((C20)&lt;&gt;"y",0,0)</f>
        <v>0</v>
      </c>
      <c r="G20" s="76"/>
    </row>
    <row r="21" spans="1:7" s="15" customFormat="1" ht="33.75" customHeight="1" x14ac:dyDescent="0.2">
      <c r="A21" s="27">
        <v>7</v>
      </c>
      <c r="B21" s="23" t="s">
        <v>10</v>
      </c>
      <c r="C21" s="45" t="s">
        <v>44</v>
      </c>
      <c r="D21" s="119"/>
      <c r="E21" s="75">
        <f>IF((C21)&lt;&gt;"y",500,-700)</f>
        <v>-700</v>
      </c>
      <c r="F21" s="75">
        <f>IF((C21)&lt;&gt;"y",0,0)</f>
        <v>0</v>
      </c>
      <c r="G21" s="76"/>
    </row>
    <row r="22" spans="1:7" s="15" customFormat="1" ht="68.25" customHeight="1" thickBot="1" x14ac:dyDescent="0.25">
      <c r="A22" s="28">
        <v>8</v>
      </c>
      <c r="B22" s="24" t="s">
        <v>34</v>
      </c>
      <c r="C22" s="46" t="s">
        <v>45</v>
      </c>
      <c r="D22" s="120"/>
      <c r="E22" s="73">
        <f>IF((C22)&lt;&gt;"y",100,1000)</f>
        <v>100</v>
      </c>
      <c r="F22" s="73">
        <f>IF((C22)&lt;&gt;"n",4,0)</f>
        <v>0</v>
      </c>
      <c r="G22" s="74"/>
    </row>
    <row r="23" spans="1:7" s="8" customFormat="1" ht="17.25" customHeight="1" thickBot="1" x14ac:dyDescent="0.3">
      <c r="A23" s="29"/>
      <c r="B23" s="25" t="s">
        <v>25</v>
      </c>
      <c r="C23" s="60"/>
      <c r="D23" s="95"/>
      <c r="E23" s="77"/>
      <c r="F23" s="77"/>
      <c r="G23" s="78"/>
    </row>
    <row r="24" spans="1:7" s="8" customFormat="1" ht="36.75" customHeight="1" x14ac:dyDescent="0.2">
      <c r="A24" s="30">
        <v>9</v>
      </c>
      <c r="B24" s="22" t="s">
        <v>20</v>
      </c>
      <c r="C24" s="62" t="s">
        <v>44</v>
      </c>
      <c r="D24" s="121" t="s">
        <v>48</v>
      </c>
      <c r="E24" s="79">
        <f>IF((C24)&lt;&gt;"n",1500,0)</f>
        <v>1500</v>
      </c>
      <c r="F24" s="79">
        <f>IF((C24)&lt;&gt;"n",4,0)</f>
        <v>4</v>
      </c>
      <c r="G24" s="80"/>
    </row>
    <row r="25" spans="1:7" s="8" customFormat="1" ht="35.25" customHeight="1" x14ac:dyDescent="0.2">
      <c r="A25" s="27">
        <v>10</v>
      </c>
      <c r="B25" s="23" t="s">
        <v>7</v>
      </c>
      <c r="C25" s="63" t="s">
        <v>45</v>
      </c>
      <c r="D25" s="122"/>
      <c r="E25" s="81">
        <f>IF((C25)&lt;&gt;"y",100,500)</f>
        <v>100</v>
      </c>
      <c r="F25" s="81">
        <f>IF((C25)&lt;&gt;"n",5,0)</f>
        <v>0</v>
      </c>
      <c r="G25" s="82"/>
    </row>
    <row r="26" spans="1:7" s="8" customFormat="1" ht="30" x14ac:dyDescent="0.2">
      <c r="A26" s="27">
        <v>11</v>
      </c>
      <c r="B26" s="23" t="s">
        <v>1</v>
      </c>
      <c r="C26" s="63" t="s">
        <v>45</v>
      </c>
      <c r="D26" s="122"/>
      <c r="E26" s="83">
        <f>IF((C26)&lt;&gt;"n",1000,200)</f>
        <v>200</v>
      </c>
      <c r="F26" s="83">
        <f>IF((C26)&lt;&gt;"N",27,0)</f>
        <v>0</v>
      </c>
      <c r="G26" s="84"/>
    </row>
    <row r="27" spans="1:7" s="8" customFormat="1" ht="36.75" customHeight="1" x14ac:dyDescent="0.2">
      <c r="A27" s="27">
        <v>12</v>
      </c>
      <c r="B27" s="23" t="s">
        <v>38</v>
      </c>
      <c r="C27" s="63" t="s">
        <v>44</v>
      </c>
      <c r="D27" s="122"/>
      <c r="E27" s="81">
        <f>IF((C27)&lt;&gt;"y",100,500)</f>
        <v>500</v>
      </c>
      <c r="F27" s="81">
        <f>IF((C27)&lt;&gt;"N",10,0)</f>
        <v>10</v>
      </c>
      <c r="G27" s="82"/>
    </row>
    <row r="28" spans="1:7" s="8" customFormat="1" ht="48.75" customHeight="1" thickBot="1" x14ac:dyDescent="0.25">
      <c r="A28" s="31">
        <v>13</v>
      </c>
      <c r="B28" s="24" t="s">
        <v>26</v>
      </c>
      <c r="C28" s="63" t="s">
        <v>45</v>
      </c>
      <c r="D28" s="123"/>
      <c r="E28" s="85">
        <f>IF((C28)&lt;&gt;"y",100,500)</f>
        <v>100</v>
      </c>
      <c r="F28" s="85">
        <f>IF((C28)&lt;&gt;"N",10,0)</f>
        <v>0</v>
      </c>
      <c r="G28" s="86"/>
    </row>
    <row r="29" spans="1:7" s="8" customFormat="1" ht="39" customHeight="1" thickBot="1" x14ac:dyDescent="0.25">
      <c r="A29" s="31">
        <v>14</v>
      </c>
      <c r="B29" s="42" t="s">
        <v>33</v>
      </c>
      <c r="C29" s="64" t="s">
        <v>44</v>
      </c>
      <c r="D29" s="96" t="s">
        <v>35</v>
      </c>
      <c r="E29" s="85">
        <f>IF((C29)&lt;&gt;"y",0,-8110)</f>
        <v>-8110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24"/>
      <c r="E31" s="79"/>
      <c r="F31" s="88"/>
      <c r="G31" s="80"/>
    </row>
    <row r="32" spans="1:7" s="8" customFormat="1" ht="52.5" customHeight="1" x14ac:dyDescent="0.2">
      <c r="A32" s="26">
        <v>15</v>
      </c>
      <c r="B32" s="23" t="s">
        <v>36</v>
      </c>
      <c r="C32" s="47"/>
      <c r="D32" s="125"/>
      <c r="E32" s="81">
        <f>IF((C32)&lt;&gt;"y",500,-250)</f>
        <v>500</v>
      </c>
      <c r="F32" s="81"/>
      <c r="G32" s="82"/>
    </row>
    <row r="33" spans="1:7" s="8" customFormat="1" ht="51.75" customHeight="1" x14ac:dyDescent="0.2">
      <c r="A33" s="27">
        <v>16</v>
      </c>
      <c r="B33" s="23" t="s">
        <v>37</v>
      </c>
      <c r="C33" s="45"/>
      <c r="D33" s="125"/>
      <c r="E33" s="83">
        <f>IF((C33)&lt;&gt;"y",500,-500)</f>
        <v>500</v>
      </c>
      <c r="F33" s="83"/>
      <c r="G33" s="84"/>
    </row>
    <row r="34" spans="1:7" s="8" customFormat="1" ht="37.5" customHeight="1" x14ac:dyDescent="0.2">
      <c r="A34" s="27">
        <v>17</v>
      </c>
      <c r="B34" s="23" t="s">
        <v>30</v>
      </c>
      <c r="C34" s="47"/>
      <c r="D34" s="125"/>
      <c r="E34" s="81">
        <f>IF((C34)&lt;&gt;"y",1000,-500)</f>
        <v>1000</v>
      </c>
      <c r="F34" s="81"/>
      <c r="G34" s="82"/>
    </row>
    <row r="35" spans="1:7" s="8" customFormat="1" ht="36.75" customHeight="1" x14ac:dyDescent="0.2">
      <c r="A35" s="27">
        <v>18</v>
      </c>
      <c r="B35" s="23" t="s">
        <v>11</v>
      </c>
      <c r="C35" s="45"/>
      <c r="D35" s="125"/>
      <c r="E35" s="83">
        <f>IF((C35)&lt;&gt;"y",500,0)</f>
        <v>500</v>
      </c>
      <c r="F35" s="83"/>
      <c r="G35" s="84"/>
    </row>
    <row r="36" spans="1:7" s="8" customFormat="1" ht="40.5" customHeight="1" x14ac:dyDescent="0.2">
      <c r="A36" s="27">
        <v>19</v>
      </c>
      <c r="B36" s="23" t="s">
        <v>29</v>
      </c>
      <c r="C36" s="47"/>
      <c r="D36" s="125"/>
      <c r="E36" s="81">
        <f>IF((C36)&lt;&gt;"y",1000,0)</f>
        <v>1000</v>
      </c>
      <c r="F36" s="81"/>
      <c r="G36" s="82"/>
    </row>
    <row r="37" spans="1:7" s="8" customFormat="1" ht="39" customHeight="1" x14ac:dyDescent="0.2">
      <c r="A37" s="27">
        <v>20</v>
      </c>
      <c r="B37" s="23" t="s">
        <v>31</v>
      </c>
      <c r="C37" s="48"/>
      <c r="D37" s="125"/>
      <c r="E37" s="83">
        <f>IF((C37)&lt;&gt;"y",1000,-2500)</f>
        <v>1000</v>
      </c>
      <c r="F37" s="83"/>
      <c r="G37" s="84"/>
    </row>
    <row r="38" spans="1:7" s="8" customFormat="1" ht="36.75" customHeight="1" x14ac:dyDescent="0.2">
      <c r="A38" s="27">
        <v>21</v>
      </c>
      <c r="B38" s="23" t="s">
        <v>28</v>
      </c>
      <c r="C38" s="45"/>
      <c r="D38" s="125"/>
      <c r="E38" s="83">
        <f>IF((C38)&lt;&gt;"y",1500,0)</f>
        <v>1500</v>
      </c>
      <c r="F38" s="83"/>
      <c r="G38" s="84"/>
    </row>
    <row r="39" spans="1:7" s="8" customFormat="1" ht="37.5" customHeight="1" thickBot="1" x14ac:dyDescent="0.25">
      <c r="A39" s="31">
        <v>22</v>
      </c>
      <c r="B39" s="32" t="s">
        <v>27</v>
      </c>
      <c r="C39" s="49"/>
      <c r="D39" s="126"/>
      <c r="E39" s="89">
        <f>IF((C39)&lt;&gt;"y",500,-500)</f>
        <v>500</v>
      </c>
      <c r="F39" s="89"/>
      <c r="G39" s="90"/>
    </row>
    <row r="40" spans="1:7" ht="5.25" customHeight="1" thickBot="1" x14ac:dyDescent="0.25">
      <c r="A40" s="3"/>
      <c r="B40" s="2"/>
      <c r="C40" s="4"/>
      <c r="D40" s="6"/>
      <c r="E40" s="91"/>
      <c r="F40" s="91"/>
    </row>
    <row r="41" spans="1:7" ht="41.25" customHeight="1" x14ac:dyDescent="0.25">
      <c r="A41" s="114"/>
      <c r="B41" s="106" t="s">
        <v>39</v>
      </c>
      <c r="C41" s="106"/>
      <c r="D41" s="107"/>
      <c r="E41" s="91">
        <f>SUM(E15:E40)</f>
        <v>700</v>
      </c>
      <c r="F41" s="92">
        <f>SUM(F15:F29)</f>
        <v>14</v>
      </c>
    </row>
    <row r="42" spans="1:7" ht="51.75" customHeight="1" thickBot="1" x14ac:dyDescent="0.3">
      <c r="A42" s="115"/>
      <c r="B42" s="108"/>
      <c r="C42" s="108"/>
      <c r="D42" s="109"/>
      <c r="E42" s="91"/>
      <c r="F42" s="93"/>
    </row>
    <row r="43" spans="1:7" ht="30.75" customHeight="1" x14ac:dyDescent="0.2">
      <c r="A43" s="116"/>
      <c r="B43" s="110" t="s">
        <v>41</v>
      </c>
      <c r="C43" s="110"/>
      <c r="D43" s="111"/>
      <c r="E43" s="91"/>
    </row>
    <row r="44" spans="1:7" ht="40.5" customHeight="1" thickBot="1" x14ac:dyDescent="0.25">
      <c r="A44" s="117"/>
      <c r="B44" s="112"/>
      <c r="C44" s="112"/>
      <c r="D44" s="113"/>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2:D2"/>
    <mergeCell ref="B1:D1"/>
    <mergeCell ref="B41:D42"/>
    <mergeCell ref="B43:D44"/>
    <mergeCell ref="A41:A42"/>
    <mergeCell ref="A43:A44"/>
    <mergeCell ref="D15:D22"/>
    <mergeCell ref="D24:D28"/>
    <mergeCell ref="D31:D39"/>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181102362204722" right="0.82677165354330717" top="0.15748031496062992" bottom="7.874015748031496E-2" header="0.51181102362204722" footer="0.51181102362204722"/>
  <pageSetup paperSize="9" fitToHeight="2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Kirklees Council</cp:lastModifiedBy>
  <cp:lastPrinted>2014-12-15T13:42:44Z</cp:lastPrinted>
  <dcterms:created xsi:type="dcterms:W3CDTF">2003-08-20T11:15:33Z</dcterms:created>
  <dcterms:modified xsi:type="dcterms:W3CDTF">2017-01-23T12:00:44Z</dcterms:modified>
</cp:coreProperties>
</file>